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rnilloisd-my.sharepoint.com/personal/guerral_tisd_us/Documents/Budget 2025/Adoption 2025/"/>
    </mc:Choice>
  </mc:AlternateContent>
  <xr:revisionPtr revIDLastSave="507" documentId="8_{E44FC05B-A81B-4F4F-91A6-A73F698F737B}" xr6:coauthVersionLast="47" xr6:coauthVersionMax="47" xr10:uidLastSave="{38BE4EB3-6EBA-4423-BCF9-6F46F31F9CC3}"/>
  <bookViews>
    <workbookView xWindow="28680" yWindow="-120" windowWidth="29040" windowHeight="15720" activeTab="3" xr2:uid="{D14EC696-2A30-48BF-899D-FDCB028D3644}"/>
  </bookViews>
  <sheets>
    <sheet name="Presentation BOT" sheetId="4" r:id="rId1"/>
    <sheet name="TAX Rates ISD" sheetId="3" r:id="rId2"/>
    <sheet name="Function" sheetId="2" r:id="rId3"/>
    <sheet name="Detail" sheetId="1" r:id="rId4"/>
  </sheets>
  <definedNames>
    <definedName name="_xlnm._FilterDatabase" localSheetId="1" hidden="1">'TAX Rates ISD'!$C$3:$F$12</definedName>
    <definedName name="_xlnm.Print_Area" localSheetId="3">Detail!$A$1:$M$136</definedName>
    <definedName name="_xlnm.Print_Area" localSheetId="2">Function!$A$1:$M$37</definedName>
    <definedName name="_xlnm.Print_Area" localSheetId="0">'Presentation BOT'!$B$49:$I$85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1" l="1"/>
  <c r="G27" i="2"/>
  <c r="D8" i="4"/>
  <c r="D22" i="4"/>
  <c r="H133" i="1" l="1"/>
  <c r="J133" i="1"/>
  <c r="K133" i="1"/>
  <c r="K37" i="2"/>
  <c r="D37" i="2"/>
  <c r="E37" i="2"/>
  <c r="H37" i="2"/>
  <c r="J37" i="2"/>
  <c r="F29" i="3" l="1"/>
  <c r="M12" i="2"/>
  <c r="M11" i="2"/>
  <c r="M10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J33" i="2"/>
  <c r="G33" i="2"/>
  <c r="G37" i="2" s="1"/>
  <c r="D33" i="2"/>
  <c r="F12" i="3"/>
  <c r="H12" i="3" s="1"/>
  <c r="F11" i="3"/>
  <c r="H11" i="3" s="1"/>
  <c r="F10" i="3"/>
  <c r="H10" i="3" s="1"/>
  <c r="F9" i="3"/>
  <c r="H9" i="3" s="1"/>
  <c r="F8" i="3"/>
  <c r="H8" i="3" s="1"/>
  <c r="F7" i="3"/>
  <c r="H7" i="3" s="1"/>
  <c r="F6" i="3"/>
  <c r="H6" i="3" s="1"/>
  <c r="F5" i="3"/>
  <c r="H5" i="3" s="1"/>
  <c r="F4" i="3"/>
  <c r="H4" i="3" s="1"/>
  <c r="F28" i="3"/>
  <c r="E7" i="4" l="1"/>
  <c r="M59" i="4"/>
  <c r="F20" i="3"/>
  <c r="F22" i="3"/>
  <c r="F21" i="3"/>
  <c r="I60" i="4"/>
  <c r="I59" i="4"/>
  <c r="I58" i="4"/>
  <c r="I57" i="4"/>
  <c r="I56" i="4"/>
  <c r="F27" i="3" l="1"/>
  <c r="M84" i="4"/>
  <c r="I82" i="4"/>
  <c r="H80" i="4"/>
  <c r="G80" i="4"/>
  <c r="F80" i="4"/>
  <c r="E80" i="4"/>
  <c r="D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1" i="4"/>
  <c r="H61" i="4"/>
  <c r="G61" i="4"/>
  <c r="F61" i="4"/>
  <c r="E61" i="4"/>
  <c r="D61" i="4"/>
  <c r="D25" i="4"/>
  <c r="C25" i="4"/>
  <c r="E24" i="4"/>
  <c r="E23" i="4"/>
  <c r="E22" i="4"/>
  <c r="E21" i="4"/>
  <c r="E20" i="4"/>
  <c r="E19" i="4"/>
  <c r="D9" i="4"/>
  <c r="C9" i="4"/>
  <c r="E8" i="4"/>
  <c r="E6" i="4"/>
  <c r="E5" i="4"/>
  <c r="F26" i="3"/>
  <c r="F25" i="3"/>
  <c r="F24" i="3"/>
  <c r="F23" i="3"/>
  <c r="E25" i="4" l="1"/>
  <c r="E9" i="4"/>
  <c r="R68" i="4"/>
  <c r="M61" i="4"/>
  <c r="H84" i="4"/>
  <c r="E84" i="4"/>
  <c r="D84" i="4"/>
  <c r="I80" i="4"/>
  <c r="I84" i="4" s="1"/>
  <c r="F84" i="4"/>
  <c r="G84" i="4"/>
  <c r="M35" i="2" l="1"/>
  <c r="J13" i="2"/>
  <c r="G13" i="2"/>
  <c r="D13" i="2"/>
  <c r="J119" i="1"/>
  <c r="M115" i="1"/>
  <c r="M119" i="1" s="1"/>
  <c r="G119" i="1"/>
  <c r="M131" i="1"/>
  <c r="J127" i="1"/>
  <c r="G127" i="1"/>
  <c r="D127" i="1"/>
  <c r="A127" i="1"/>
  <c r="M126" i="1"/>
  <c r="M127" i="1" s="1"/>
  <c r="J123" i="1"/>
  <c r="G123" i="1"/>
  <c r="D123" i="1"/>
  <c r="A123" i="1"/>
  <c r="M122" i="1"/>
  <c r="D119" i="1"/>
  <c r="A119" i="1"/>
  <c r="M118" i="1"/>
  <c r="M117" i="1"/>
  <c r="M116" i="1"/>
  <c r="J112" i="1"/>
  <c r="G112" i="1"/>
  <c r="D112" i="1"/>
  <c r="A112" i="1"/>
  <c r="M111" i="1"/>
  <c r="M110" i="1"/>
  <c r="M109" i="1"/>
  <c r="M108" i="1"/>
  <c r="J105" i="1"/>
  <c r="G105" i="1"/>
  <c r="D105" i="1"/>
  <c r="A105" i="1"/>
  <c r="M104" i="1"/>
  <c r="M103" i="1"/>
  <c r="M102" i="1"/>
  <c r="M101" i="1"/>
  <c r="J98" i="1"/>
  <c r="G98" i="1"/>
  <c r="D98" i="1"/>
  <c r="A98" i="1"/>
  <c r="M97" i="1"/>
  <c r="M96" i="1"/>
  <c r="M95" i="1"/>
  <c r="M94" i="1"/>
  <c r="J91" i="1"/>
  <c r="G91" i="1"/>
  <c r="D91" i="1"/>
  <c r="A91" i="1"/>
  <c r="M90" i="1"/>
  <c r="M89" i="1"/>
  <c r="M88" i="1"/>
  <c r="M87" i="1"/>
  <c r="J84" i="1"/>
  <c r="G84" i="1"/>
  <c r="D84" i="1"/>
  <c r="A84" i="1"/>
  <c r="M83" i="1"/>
  <c r="M82" i="1"/>
  <c r="M81" i="1"/>
  <c r="M80" i="1"/>
  <c r="J77" i="1"/>
  <c r="G77" i="1"/>
  <c r="D77" i="1"/>
  <c r="A77" i="1"/>
  <c r="M76" i="1"/>
  <c r="M75" i="1"/>
  <c r="M74" i="1"/>
  <c r="M73" i="1"/>
  <c r="M72" i="1"/>
  <c r="J69" i="1"/>
  <c r="G69" i="1"/>
  <c r="D69" i="1"/>
  <c r="A69" i="1"/>
  <c r="M68" i="1"/>
  <c r="M67" i="1"/>
  <c r="M66" i="1"/>
  <c r="M65" i="1"/>
  <c r="J62" i="1"/>
  <c r="G62" i="1"/>
  <c r="D62" i="1"/>
  <c r="A62" i="1"/>
  <c r="M61" i="1"/>
  <c r="M60" i="1"/>
  <c r="M59" i="1"/>
  <c r="M58" i="1"/>
  <c r="J55" i="1"/>
  <c r="G55" i="1"/>
  <c r="D55" i="1"/>
  <c r="A55" i="1"/>
  <c r="M54" i="1"/>
  <c r="M53" i="1"/>
  <c r="M52" i="1"/>
  <c r="M51" i="1"/>
  <c r="J48" i="1"/>
  <c r="G48" i="1"/>
  <c r="D48" i="1"/>
  <c r="A48" i="1"/>
  <c r="M47" i="1"/>
  <c r="M46" i="1"/>
  <c r="M45" i="1"/>
  <c r="M44" i="1"/>
  <c r="J41" i="1"/>
  <c r="G41" i="1"/>
  <c r="D41" i="1"/>
  <c r="A41" i="1"/>
  <c r="M40" i="1"/>
  <c r="M39" i="1"/>
  <c r="M38" i="1"/>
  <c r="M37" i="1"/>
  <c r="J34" i="1"/>
  <c r="G34" i="1"/>
  <c r="D34" i="1"/>
  <c r="A34" i="1"/>
  <c r="M33" i="1"/>
  <c r="M32" i="1"/>
  <c r="M31" i="1"/>
  <c r="M30" i="1"/>
  <c r="J27" i="1"/>
  <c r="G27" i="1"/>
  <c r="D27" i="1"/>
  <c r="A27" i="1"/>
  <c r="M26" i="1"/>
  <c r="M25" i="1"/>
  <c r="M24" i="1"/>
  <c r="J21" i="1"/>
  <c r="G21" i="1"/>
  <c r="D21" i="1"/>
  <c r="M20" i="1"/>
  <c r="M19" i="1"/>
  <c r="M18" i="1"/>
  <c r="M17" i="1"/>
  <c r="J13" i="1"/>
  <c r="G13" i="1"/>
  <c r="D13" i="1"/>
  <c r="M12" i="1"/>
  <c r="M11" i="1"/>
  <c r="M10" i="1"/>
  <c r="M33" i="2" l="1"/>
  <c r="M37" i="2" s="1"/>
  <c r="M13" i="2"/>
  <c r="J129" i="1"/>
  <c r="M13" i="1"/>
  <c r="M84" i="1"/>
  <c r="M69" i="1"/>
  <c r="M27" i="1"/>
  <c r="M21" i="1"/>
  <c r="D129" i="1"/>
  <c r="D133" i="1" s="1"/>
  <c r="M41" i="1"/>
  <c r="M105" i="1"/>
  <c r="M55" i="1"/>
  <c r="M77" i="1"/>
  <c r="M34" i="1"/>
  <c r="M91" i="1"/>
  <c r="M98" i="1"/>
  <c r="M123" i="1"/>
  <c r="M62" i="1"/>
  <c r="G129" i="1"/>
  <c r="M48" i="1"/>
  <c r="M112" i="1"/>
  <c r="G133" i="1" l="1"/>
  <c r="P21" i="1"/>
  <c r="M129" i="1"/>
  <c r="M133" i="1" l="1"/>
  <c r="P23" i="1"/>
</calcChain>
</file>

<file path=xl/sharedStrings.xml><?xml version="1.0" encoding="utf-8"?>
<sst xmlns="http://schemas.openxmlformats.org/spreadsheetml/2006/main" count="472" uniqueCount="201">
  <si>
    <t>Tornillo Independent School District</t>
  </si>
  <si>
    <t>Child Nutrition, General Fund and Debt Service</t>
  </si>
  <si>
    <t>Fund 101</t>
  </si>
  <si>
    <t>Fund 199</t>
  </si>
  <si>
    <t>Fund 599</t>
  </si>
  <si>
    <t>Child Nutrition</t>
  </si>
  <si>
    <t>General Fund</t>
  </si>
  <si>
    <t>Debt Service</t>
  </si>
  <si>
    <t>Grand Total</t>
  </si>
  <si>
    <t>Revenues</t>
  </si>
  <si>
    <t>5700 Local and Intermediate Sources</t>
  </si>
  <si>
    <t>$</t>
  </si>
  <si>
    <t>5800 State Program Revenue</t>
  </si>
  <si>
    <t>5900 Federal Program</t>
  </si>
  <si>
    <t>Total Revenues:</t>
  </si>
  <si>
    <t>Expenditures</t>
  </si>
  <si>
    <t>11 - Instruction</t>
  </si>
  <si>
    <t>6100 Payroll Expense</t>
  </si>
  <si>
    <t>6200 Contracted Services</t>
  </si>
  <si>
    <t>6300 Supplies &amp; Materials</t>
  </si>
  <si>
    <t>6400 Other Operating Expense</t>
  </si>
  <si>
    <t>11 - Instruction Total</t>
  </si>
  <si>
    <t>12 - Instruction Resources &amp; Media Services</t>
  </si>
  <si>
    <t>13 - Curriculum Development &amp; Instructional Staff Development</t>
  </si>
  <si>
    <t>21 - Instructional Leadership</t>
  </si>
  <si>
    <t>23 - School Leadership</t>
  </si>
  <si>
    <t>31 - Guidance, Counseling &amp; Evaluation Services</t>
  </si>
  <si>
    <t>33 - Health Services</t>
  </si>
  <si>
    <t>34 - Student (Pupil) Transportation</t>
  </si>
  <si>
    <t>35 - Food Services</t>
  </si>
  <si>
    <t>6600 Capital Expenditures</t>
  </si>
  <si>
    <t>36 - Extracurricular Activities</t>
  </si>
  <si>
    <t>41 - General Administration</t>
  </si>
  <si>
    <t>51 - Facilities Maintenance &amp; Operations</t>
  </si>
  <si>
    <t>52 - Security &amp; Monitoring Services</t>
  </si>
  <si>
    <t>53 - Data Processing Services</t>
  </si>
  <si>
    <t>61 - Community Services</t>
  </si>
  <si>
    <t>71 - Debt Service</t>
  </si>
  <si>
    <t>6500 Debt Service</t>
  </si>
  <si>
    <t>99 - Other Intergovernmental Charges</t>
  </si>
  <si>
    <t>Total Expenditures:</t>
  </si>
  <si>
    <t>Fund Balance</t>
  </si>
  <si>
    <t>Surplus/(Deficit)</t>
  </si>
  <si>
    <t xml:space="preserve">11 - Instruction </t>
  </si>
  <si>
    <t>District</t>
  </si>
  <si>
    <t>Socorro</t>
  </si>
  <si>
    <t>Anthony</t>
  </si>
  <si>
    <t>San Elizario</t>
  </si>
  <si>
    <t>Tornillo</t>
  </si>
  <si>
    <t>Clint</t>
  </si>
  <si>
    <t>Canutillo</t>
  </si>
  <si>
    <t>Fabens</t>
  </si>
  <si>
    <t>Ysleta</t>
  </si>
  <si>
    <t>El Paso</t>
  </si>
  <si>
    <t>year</t>
  </si>
  <si>
    <t>M&amp;O</t>
  </si>
  <si>
    <t>I&amp;S</t>
  </si>
  <si>
    <t>Total</t>
  </si>
  <si>
    <t>2015-2016</t>
  </si>
  <si>
    <t>2016-2017</t>
  </si>
  <si>
    <t>2017-2018</t>
  </si>
  <si>
    <t>2018-2019</t>
  </si>
  <si>
    <t>2019-2020</t>
  </si>
  <si>
    <t>2020-2021</t>
  </si>
  <si>
    <t>2021-2022</t>
  </si>
  <si>
    <t>Sources</t>
  </si>
  <si>
    <t>Adopted</t>
  </si>
  <si>
    <t>Difference</t>
  </si>
  <si>
    <t>Local Revenue</t>
  </si>
  <si>
    <t>State Revenue</t>
  </si>
  <si>
    <t>Federal Revenue</t>
  </si>
  <si>
    <t>Uses</t>
  </si>
  <si>
    <t>Instruction</t>
  </si>
  <si>
    <t>Instructional Support</t>
  </si>
  <si>
    <t>General Administration</t>
  </si>
  <si>
    <t>District Operations</t>
  </si>
  <si>
    <t>Other Operations</t>
  </si>
  <si>
    <t>6100</t>
  </si>
  <si>
    <t>6200</t>
  </si>
  <si>
    <t>6300</t>
  </si>
  <si>
    <t>6400</t>
  </si>
  <si>
    <t>6500</t>
  </si>
  <si>
    <t xml:space="preserve">Payroll </t>
  </si>
  <si>
    <t xml:space="preserve">Contracted </t>
  </si>
  <si>
    <t>Supplies &amp;</t>
  </si>
  <si>
    <t xml:space="preserve">Other </t>
  </si>
  <si>
    <t>Debt</t>
  </si>
  <si>
    <t>Campus/Department</t>
  </si>
  <si>
    <t>Costs</t>
  </si>
  <si>
    <t>Services</t>
  </si>
  <si>
    <t>Materials</t>
  </si>
  <si>
    <t>Operating</t>
  </si>
  <si>
    <t>Service</t>
  </si>
  <si>
    <t>001</t>
  </si>
  <si>
    <t>Tornillo High School</t>
  </si>
  <si>
    <t>041</t>
  </si>
  <si>
    <t>Tornillo Junior High School</t>
  </si>
  <si>
    <t>044</t>
  </si>
  <si>
    <t>Tornillo Intermediate School</t>
  </si>
  <si>
    <t>101</t>
  </si>
  <si>
    <t>Tornillo Elementary</t>
  </si>
  <si>
    <t>699</t>
  </si>
  <si>
    <t>Summer School</t>
  </si>
  <si>
    <t>Campus Subtotal</t>
  </si>
  <si>
    <t>Total Revenues</t>
  </si>
  <si>
    <t>701</t>
  </si>
  <si>
    <t>Superintendent</t>
  </si>
  <si>
    <t>702</t>
  </si>
  <si>
    <t>Board of Trustees</t>
  </si>
  <si>
    <t>Total Sources</t>
  </si>
  <si>
    <t>703</t>
  </si>
  <si>
    <t>Tax Collections</t>
  </si>
  <si>
    <t>727</t>
  </si>
  <si>
    <t>Human Resources</t>
  </si>
  <si>
    <t>750</t>
  </si>
  <si>
    <t>Finance Services</t>
  </si>
  <si>
    <t>901</t>
  </si>
  <si>
    <t>Child Nutrition Services</t>
  </si>
  <si>
    <t>11</t>
  </si>
  <si>
    <t>902</t>
  </si>
  <si>
    <t>12</t>
  </si>
  <si>
    <t>Instruction Resources &amp; Media Services</t>
  </si>
  <si>
    <t>903</t>
  </si>
  <si>
    <t>13</t>
  </si>
  <si>
    <t>Curriculum &amp; Instructional Staff Development</t>
  </si>
  <si>
    <t>909</t>
  </si>
  <si>
    <t>21</t>
  </si>
  <si>
    <t>Instructional Leadership</t>
  </si>
  <si>
    <t>916</t>
  </si>
  <si>
    <t>Curriculum &amp; Instruction</t>
  </si>
  <si>
    <t>23</t>
  </si>
  <si>
    <t>School Leadership</t>
  </si>
  <si>
    <t>918</t>
  </si>
  <si>
    <t>Special Education</t>
  </si>
  <si>
    <t>31</t>
  </si>
  <si>
    <t>Guidance, Counseling &amp; Evaluation Services</t>
  </si>
  <si>
    <t>933</t>
  </si>
  <si>
    <t>Wellness Services</t>
  </si>
  <si>
    <t>32</t>
  </si>
  <si>
    <t>Social Work</t>
  </si>
  <si>
    <t>934</t>
  </si>
  <si>
    <t>Transportation</t>
  </si>
  <si>
    <t>33</t>
  </si>
  <si>
    <t>Health Services</t>
  </si>
  <si>
    <t>951</t>
  </si>
  <si>
    <t>Maintenance Operations</t>
  </si>
  <si>
    <t>34</t>
  </si>
  <si>
    <t>Student Transportation</t>
  </si>
  <si>
    <t>952</t>
  </si>
  <si>
    <t>Security Services</t>
  </si>
  <si>
    <t>35</t>
  </si>
  <si>
    <t>Food Services</t>
  </si>
  <si>
    <t>953</t>
  </si>
  <si>
    <t>Information Technology</t>
  </si>
  <si>
    <t>36</t>
  </si>
  <si>
    <t>Extracurricular Activities</t>
  </si>
  <si>
    <t>999</t>
  </si>
  <si>
    <t>Districtwide</t>
  </si>
  <si>
    <t>41</t>
  </si>
  <si>
    <t>Department Subtotal</t>
  </si>
  <si>
    <t>51</t>
  </si>
  <si>
    <t>Facilities Maintenance &amp; Opertations</t>
  </si>
  <si>
    <t>52</t>
  </si>
  <si>
    <t>Security &amp; Monitoring Services</t>
  </si>
  <si>
    <t>TRS on-Behalf</t>
  </si>
  <si>
    <t>53</t>
  </si>
  <si>
    <t>Data Processing Services</t>
  </si>
  <si>
    <t>61</t>
  </si>
  <si>
    <t>Community Services</t>
  </si>
  <si>
    <t>Totals</t>
  </si>
  <si>
    <t>71</t>
  </si>
  <si>
    <t>Other Governmental Charges</t>
  </si>
  <si>
    <t>Total Uses</t>
  </si>
  <si>
    <t>2022-2023</t>
  </si>
  <si>
    <t>Proposed</t>
  </si>
  <si>
    <t>2023-2024</t>
  </si>
  <si>
    <t>M&amp;O Tax Rate</t>
  </si>
  <si>
    <t>I&amp;S Tax Rate</t>
  </si>
  <si>
    <t>Total Tax Rate</t>
  </si>
  <si>
    <t>Tax Rate Change</t>
  </si>
  <si>
    <t xml:space="preserve">12 - Instruction Resources &amp; Media Services - </t>
  </si>
  <si>
    <t xml:space="preserve">13 - Curriculum Development &amp; Instructional Staff Development - </t>
  </si>
  <si>
    <t xml:space="preserve">21 - Instructional Leadership - </t>
  </si>
  <si>
    <t xml:space="preserve">23 - School Leadership - </t>
  </si>
  <si>
    <t xml:space="preserve">31 - Guidance, Counseling &amp; Evaluation Services - </t>
  </si>
  <si>
    <t xml:space="preserve">33 - Health Services - </t>
  </si>
  <si>
    <t xml:space="preserve">34 - Student (Pupil) Transportation - </t>
  </si>
  <si>
    <t xml:space="preserve">35 - Food Services - </t>
  </si>
  <si>
    <t xml:space="preserve">36 - Extracurricular Activities - </t>
  </si>
  <si>
    <t xml:space="preserve">41 - General Administration - </t>
  </si>
  <si>
    <t xml:space="preserve">51 - Facilities Maintenance &amp; Operations - </t>
  </si>
  <si>
    <t xml:space="preserve">52 - Security &amp; Monitoring Services - </t>
  </si>
  <si>
    <t xml:space="preserve">53 - Data Processing Services - </t>
  </si>
  <si>
    <t xml:space="preserve">61 - Community Services - </t>
  </si>
  <si>
    <t xml:space="preserve">71 - Debt Service - </t>
  </si>
  <si>
    <t xml:space="preserve">99 - Other Intergovernmental Charges - </t>
  </si>
  <si>
    <t>2024-2025 Adopted Budget</t>
  </si>
  <si>
    <t>2024-2024</t>
  </si>
  <si>
    <t>2024-2025</t>
  </si>
  <si>
    <t>TORNILLO ISD 2024-2025 Proposed Budget</t>
  </si>
  <si>
    <t xml:space="preserve">Function 41 includes $10,305 in object code 6491 – Statutorily Required Public Notices to publish all statutorily required public notices in the newspaper. A portion of the membership dues paid, approximately $1,500, by the District is used to directly or indirectly influence or attempt to influence the outcome of legislation or administrative action, as those terms are defined in Section 305.002, Government Code.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</si>
</sst>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000_);_(&quot;$&quot;* \(#,##0.00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rgb="FFC00000"/>
      <name val="Century Gothic"/>
      <family val="2"/>
    </font>
    <font>
      <b/>
      <sz val="11"/>
      <color theme="0"/>
      <name val="Century Gothic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3" fontId="1" fillId="0" borderId="0" xfId="1" applyNumberFormat="1" applyFont="1"/>
    <xf numFmtId="0" fontId="3" fillId="0" borderId="0" xfId="0" applyFont="1" applyAlignment="1">
      <alignment horizontal="left" indent="2"/>
    </xf>
    <xf numFmtId="0" fontId="3" fillId="0" borderId="1" xfId="0" applyFont="1" applyBorder="1"/>
    <xf numFmtId="3" fontId="3" fillId="0" borderId="1" xfId="1" applyNumberFormat="1" applyFont="1" applyBorder="1"/>
    <xf numFmtId="0" fontId="3" fillId="0" borderId="0" xfId="0" applyFont="1"/>
    <xf numFmtId="37" fontId="1" fillId="0" borderId="0" xfId="1" applyNumberFormat="1" applyFont="1"/>
    <xf numFmtId="0" fontId="1" fillId="0" borderId="0" xfId="0" applyFont="1" applyAlignment="1">
      <alignment horizontal="left" indent="1"/>
    </xf>
    <xf numFmtId="0" fontId="8" fillId="0" borderId="0" xfId="0" applyFont="1"/>
    <xf numFmtId="3" fontId="8" fillId="0" borderId="0" xfId="1" applyNumberFormat="1" applyFont="1"/>
    <xf numFmtId="3" fontId="3" fillId="0" borderId="0" xfId="0" applyNumberFormat="1" applyFont="1"/>
    <xf numFmtId="0" fontId="9" fillId="3" borderId="0" xfId="0" applyFont="1" applyFill="1"/>
    <xf numFmtId="0" fontId="4" fillId="3" borderId="0" xfId="0" applyFont="1" applyFill="1"/>
    <xf numFmtId="37" fontId="4" fillId="3" borderId="0" xfId="1" applyNumberFormat="1" applyFont="1" applyFill="1"/>
    <xf numFmtId="0" fontId="1" fillId="4" borderId="0" xfId="0" applyFont="1" applyFill="1"/>
    <xf numFmtId="3" fontId="1" fillId="4" borderId="0" xfId="1" applyNumberFormat="1" applyFont="1" applyFill="1"/>
    <xf numFmtId="0" fontId="1" fillId="4" borderId="0" xfId="0" applyFont="1" applyFill="1" applyAlignment="1">
      <alignment horizontal="left" indent="1"/>
    </xf>
    <xf numFmtId="3" fontId="1" fillId="0" borderId="0" xfId="1" applyNumberFormat="1" applyFont="1" applyFill="1"/>
    <xf numFmtId="3" fontId="3" fillId="0" borderId="0" xfId="1" applyNumberFormat="1" applyFont="1" applyFill="1" applyBorder="1"/>
    <xf numFmtId="37" fontId="1" fillId="0" borderId="0" xfId="1" applyNumberFormat="1" applyFont="1" applyFill="1"/>
    <xf numFmtId="37" fontId="4" fillId="0" borderId="0" xfId="1" applyNumberFormat="1" applyFont="1" applyFill="1"/>
    <xf numFmtId="3" fontId="8" fillId="0" borderId="0" xfId="1" applyNumberFormat="1" applyFont="1" applyFill="1"/>
    <xf numFmtId="38" fontId="3" fillId="0" borderId="0" xfId="1" applyNumberFormat="1" applyFont="1" applyFill="1" applyBorder="1"/>
    <xf numFmtId="38" fontId="3" fillId="0" borderId="0" xfId="1" applyNumberFormat="1" applyFont="1" applyBorder="1"/>
    <xf numFmtId="38" fontId="3" fillId="0" borderId="0" xfId="0" applyNumberFormat="1" applyFont="1"/>
    <xf numFmtId="0" fontId="3" fillId="4" borderId="0" xfId="0" applyFont="1" applyFill="1"/>
    <xf numFmtId="3" fontId="3" fillId="4" borderId="0" xfId="1" applyNumberFormat="1" applyFont="1" applyFill="1" applyBorder="1"/>
    <xf numFmtId="38" fontId="3" fillId="4" borderId="0" xfId="1" applyNumberFormat="1" applyFont="1" applyFill="1" applyBorder="1"/>
    <xf numFmtId="38" fontId="3" fillId="4" borderId="0" xfId="0" applyNumberFormat="1" applyFont="1" applyFill="1"/>
    <xf numFmtId="0" fontId="10" fillId="0" borderId="0" xfId="2"/>
    <xf numFmtId="0" fontId="11" fillId="3" borderId="0" xfId="2" applyFont="1" applyFill="1"/>
    <xf numFmtId="0" fontId="11" fillId="6" borderId="0" xfId="2" applyFont="1" applyFill="1"/>
    <xf numFmtId="165" fontId="0" fillId="0" borderId="0" xfId="3" applyNumberFormat="1" applyFont="1"/>
    <xf numFmtId="0" fontId="10" fillId="5" borderId="0" xfId="2" applyFill="1"/>
    <xf numFmtId="165" fontId="0" fillId="5" borderId="0" xfId="4" applyNumberFormat="1" applyFont="1" applyFill="1"/>
    <xf numFmtId="165" fontId="0" fillId="5" borderId="0" xfId="3" applyNumberFormat="1" applyFont="1" applyFill="1"/>
    <xf numFmtId="165" fontId="0" fillId="0" borderId="0" xfId="4" applyNumberFormat="1" applyFont="1"/>
    <xf numFmtId="0" fontId="10" fillId="0" borderId="12" xfId="2" applyBorder="1"/>
    <xf numFmtId="165" fontId="10" fillId="0" borderId="12" xfId="2" applyNumberFormat="1" applyBorder="1"/>
    <xf numFmtId="165" fontId="0" fillId="0" borderId="0" xfId="4" applyNumberFormat="1" applyFont="1" applyFill="1"/>
    <xf numFmtId="43" fontId="0" fillId="0" borderId="0" xfId="4" applyFont="1"/>
    <xf numFmtId="44" fontId="10" fillId="0" borderId="0" xfId="2" applyNumberFormat="1"/>
    <xf numFmtId="0" fontId="11" fillId="2" borderId="0" xfId="2" applyFont="1" applyFill="1"/>
    <xf numFmtId="0" fontId="10" fillId="4" borderId="0" xfId="2" applyFill="1"/>
    <xf numFmtId="166" fontId="0" fillId="4" borderId="0" xfId="4" applyNumberFormat="1" applyFont="1" applyFill="1"/>
    <xf numFmtId="166" fontId="0" fillId="0" borderId="0" xfId="4" applyNumberFormat="1" applyFont="1"/>
    <xf numFmtId="166" fontId="0" fillId="0" borderId="13" xfId="4" applyNumberFormat="1" applyFont="1" applyBorder="1"/>
    <xf numFmtId="0" fontId="12" fillId="0" borderId="0" xfId="2" applyFont="1"/>
    <xf numFmtId="165" fontId="12" fillId="0" borderId="0" xfId="3" applyNumberFormat="1" applyFont="1"/>
    <xf numFmtId="166" fontId="0" fillId="0" borderId="0" xfId="4" applyNumberFormat="1" applyFont="1" applyFill="1"/>
    <xf numFmtId="0" fontId="12" fillId="4" borderId="0" xfId="2" applyFont="1" applyFill="1"/>
    <xf numFmtId="165" fontId="12" fillId="4" borderId="1" xfId="3" applyNumberFormat="1" applyFont="1" applyFill="1" applyBorder="1"/>
    <xf numFmtId="165" fontId="0" fillId="4" borderId="0" xfId="3" applyNumberFormat="1" applyFont="1" applyFill="1"/>
    <xf numFmtId="165" fontId="12" fillId="4" borderId="14" xfId="3" applyNumberFormat="1" applyFont="1" applyFill="1" applyBorder="1"/>
    <xf numFmtId="166" fontId="12" fillId="4" borderId="0" xfId="4" applyNumberFormat="1" applyFont="1" applyFill="1" applyBorder="1"/>
    <xf numFmtId="0" fontId="10" fillId="2" borderId="0" xfId="2" applyFill="1"/>
    <xf numFmtId="166" fontId="0" fillId="2" borderId="0" xfId="4" applyNumberFormat="1" applyFont="1" applyFill="1"/>
    <xf numFmtId="166" fontId="0" fillId="0" borderId="0" xfId="4" applyNumberFormat="1" applyFont="1" applyBorder="1"/>
    <xf numFmtId="166" fontId="10" fillId="0" borderId="0" xfId="4" applyNumberFormat="1" applyFont="1"/>
    <xf numFmtId="166" fontId="0" fillId="4" borderId="13" xfId="4" applyNumberFormat="1" applyFont="1" applyFill="1" applyBorder="1"/>
    <xf numFmtId="165" fontId="12" fillId="0" borderId="0" xfId="2" applyNumberFormat="1" applyFont="1"/>
    <xf numFmtId="165" fontId="12" fillId="0" borderId="12" xfId="2" applyNumberFormat="1" applyFont="1" applyBorder="1"/>
    <xf numFmtId="0" fontId="10" fillId="4" borderId="0" xfId="2" applyFill="1" applyAlignment="1">
      <alignment horizontal="left"/>
    </xf>
    <xf numFmtId="167" fontId="10" fillId="0" borderId="0" xfId="2" applyNumberFormat="1"/>
    <xf numFmtId="3" fontId="3" fillId="4" borderId="0" xfId="1" applyNumberFormat="1" applyFont="1" applyFill="1"/>
    <xf numFmtId="0" fontId="11" fillId="6" borderId="2" xfId="0" applyFont="1" applyFill="1" applyBorder="1"/>
    <xf numFmtId="0" fontId="11" fillId="6" borderId="3" xfId="0" applyFont="1" applyFill="1" applyBorder="1" applyAlignment="1">
      <alignment wrapText="1"/>
    </xf>
    <xf numFmtId="0" fontId="11" fillId="6" borderId="3" xfId="0" applyFont="1" applyFill="1" applyBorder="1"/>
    <xf numFmtId="0" fontId="11" fillId="6" borderId="4" xfId="0" applyFont="1" applyFill="1" applyBorder="1"/>
    <xf numFmtId="0" fontId="11" fillId="6" borderId="5" xfId="0" applyFont="1" applyFill="1" applyBorder="1"/>
    <xf numFmtId="0" fontId="11" fillId="6" borderId="0" xfId="0" applyFont="1" applyFill="1" applyAlignment="1">
      <alignment wrapText="1"/>
    </xf>
    <xf numFmtId="0" fontId="11" fillId="6" borderId="0" xfId="0" applyFont="1" applyFill="1"/>
    <xf numFmtId="0" fontId="11" fillId="6" borderId="6" xfId="0" applyFont="1" applyFill="1" applyBorder="1"/>
    <xf numFmtId="0" fontId="12" fillId="0" borderId="5" xfId="0" applyFont="1" applyBorder="1"/>
    <xf numFmtId="164" fontId="0" fillId="0" borderId="0" xfId="5" applyNumberFormat="1" applyFont="1" applyBorder="1"/>
    <xf numFmtId="164" fontId="12" fillId="0" borderId="0" xfId="5" applyNumberFormat="1" applyFont="1" applyBorder="1"/>
    <xf numFmtId="164" fontId="13" fillId="0" borderId="6" xfId="5" applyNumberFormat="1" applyFont="1" applyBorder="1"/>
    <xf numFmtId="0" fontId="12" fillId="0" borderId="7" xfId="0" applyFont="1" applyBorder="1"/>
    <xf numFmtId="164" fontId="10" fillId="0" borderId="8" xfId="5" applyNumberFormat="1" applyFont="1" applyBorder="1"/>
    <xf numFmtId="164" fontId="12" fillId="0" borderId="8" xfId="5" applyNumberFormat="1" applyFont="1" applyBorder="1"/>
    <xf numFmtId="164" fontId="13" fillId="0" borderId="9" xfId="5" applyNumberFormat="1" applyFont="1" applyBorder="1"/>
    <xf numFmtId="0" fontId="12" fillId="0" borderId="10" xfId="0" applyFont="1" applyBorder="1"/>
    <xf numFmtId="164" fontId="10" fillId="0" borderId="11" xfId="5" applyNumberFormat="1" applyFont="1" applyBorder="1"/>
    <xf numFmtId="164" fontId="12" fillId="0" borderId="11" xfId="5" applyNumberFormat="1" applyFont="1" applyBorder="1"/>
    <xf numFmtId="164" fontId="13" fillId="0" borderId="11" xfId="5" applyNumberFormat="1" applyFont="1" applyBorder="1"/>
    <xf numFmtId="3" fontId="3" fillId="0" borderId="0" xfId="1" applyNumberFormat="1" applyFont="1"/>
    <xf numFmtId="3" fontId="3" fillId="0" borderId="0" xfId="1" applyNumberFormat="1" applyFont="1" applyFill="1"/>
    <xf numFmtId="3" fontId="3" fillId="4" borderId="0" xfId="0" applyNumberFormat="1" applyFont="1" applyFill="1"/>
    <xf numFmtId="37" fontId="3" fillId="0" borderId="0" xfId="0" applyNumberFormat="1" applyFont="1"/>
    <xf numFmtId="39" fontId="3" fillId="0" borderId="0" xfId="0" applyNumberFormat="1" applyFont="1"/>
    <xf numFmtId="3" fontId="0" fillId="0" borderId="0" xfId="0" applyNumberFormat="1"/>
    <xf numFmtId="164" fontId="10" fillId="0" borderId="0" xfId="2" applyNumberFormat="1"/>
    <xf numFmtId="165" fontId="10" fillId="0" borderId="0" xfId="2" applyNumberFormat="1"/>
    <xf numFmtId="164" fontId="0" fillId="0" borderId="0" xfId="5" applyNumberFormat="1" applyFont="1" applyFill="1" applyBorder="1"/>
    <xf numFmtId="0" fontId="12" fillId="0" borderId="0" xfId="2" applyFont="1" applyAlignment="1">
      <alignment horizontal="center"/>
    </xf>
    <xf numFmtId="0" fontId="11" fillId="2" borderId="0" xfId="2" applyFont="1" applyFill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 readingOrder="1"/>
    </xf>
  </cellXfs>
  <cellStyles count="6">
    <cellStyle name="Comma" xfId="1" builtinId="3"/>
    <cellStyle name="Comma 2" xfId="4" xr:uid="{8143677E-78FC-40AB-BD85-26F53FF951A0}"/>
    <cellStyle name="Currency" xfId="5" builtinId="4"/>
    <cellStyle name="Currency 2" xfId="3" xr:uid="{E372CC8F-82A6-4AEC-89B3-4672335D3BFB}"/>
    <cellStyle name="Normal" xfId="0" builtinId="0"/>
    <cellStyle name="Normal 2" xfId="2" xr:uid="{7EFE621D-17AE-4AFD-BF59-D3FCF72C2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By</a:t>
            </a:r>
            <a:r>
              <a:rPr lang="en-US" baseline="0"/>
              <a:t> Source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'Presentation BOT'!$E$4</c:f>
              <c:strCache>
                <c:ptCount val="1"/>
                <c:pt idx="0">
                  <c:v>Difference</c:v>
                </c:pt>
              </c:strCache>
            </c:strRef>
          </c:tx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38-44E0-9301-D70D0FFEFFE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38-44E0-9301-D70D0FFEFF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38-44E0-9301-D70D0FFEFF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C38-44E0-9301-D70D0FFEFFE3}"/>
              </c:ext>
            </c:extLst>
          </c:dPt>
          <c:dLbls>
            <c:dLbl>
              <c:idx val="2"/>
              <c:layout>
                <c:manualLayout>
                  <c:x val="-4.1666666666666664E-2"/>
                  <c:y val="1.8518518518518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8-44E0-9301-D70D0FFEF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'Presentation BOT'!$B$5:$B$8</c:f>
              <c:strCache>
                <c:ptCount val="4"/>
                <c:pt idx="0">
                  <c:v>Local Revenue</c:v>
                </c:pt>
                <c:pt idx="1">
                  <c:v>State Revenue</c:v>
                </c:pt>
                <c:pt idx="2">
                  <c:v>Federal Revenue</c:v>
                </c:pt>
                <c:pt idx="3">
                  <c:v>Fund Balance</c:v>
                </c:pt>
              </c:strCache>
            </c:strRef>
          </c:cat>
          <c:val>
            <c:numRef>
              <c:f>'Presentation BOT'!$D$5:$D$8</c:f>
              <c:numCache>
                <c:formatCode>_("$"* #,##0_);_("$"* \(#,##0\);_("$"* "-"??_);_(@_)</c:formatCode>
                <c:ptCount val="4"/>
                <c:pt idx="0">
                  <c:v>1571310</c:v>
                </c:pt>
                <c:pt idx="1">
                  <c:v>10192720</c:v>
                </c:pt>
                <c:pt idx="2">
                  <c:v>1060000</c:v>
                </c:pt>
                <c:pt idx="3">
                  <c:v>478912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38-44E0-9301-D70D0FFEF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b="1"/>
              <a:t>Percent of Total</a:t>
            </a:r>
            <a:r>
              <a:rPr lang="en-US" b="1" baseline="0"/>
              <a:t> Expenditures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F5-482B-84C2-883AEC204FC7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F5-482B-84C2-883AEC204FC7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F5-482B-84C2-883AEC204FC7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F5-482B-84C2-883AEC204FC7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F5-482B-84C2-883AEC204FC7}"/>
              </c:ext>
            </c:extLst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F5-482B-84C2-883AEC204FC7}"/>
              </c:ext>
            </c:extLst>
          </c:dPt>
          <c:dPt>
            <c:idx val="6"/>
            <c:bubble3D val="0"/>
            <c:spPr>
              <a:solidFill>
                <a:schemeClr val="dk1">
                  <a:tint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F5-482B-84C2-883AEC204FC7}"/>
              </c:ext>
            </c:extLst>
          </c:dPt>
          <c:dPt>
            <c:idx val="7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EF5-482B-84C2-883AEC204FC7}"/>
              </c:ext>
            </c:extLst>
          </c:dPt>
          <c:dPt>
            <c:idx val="8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EF5-482B-84C2-883AEC204FC7}"/>
              </c:ext>
            </c:extLst>
          </c:dPt>
          <c:dLbls>
            <c:dLbl>
              <c:idx val="8"/>
              <c:layout>
                <c:manualLayout>
                  <c:x val="9.7087378640776698E-2"/>
                  <c:y val="-6.32211158526947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F5-482B-84C2-883AEC204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'Presentation BOT'!$B$19:$B$24</c:f>
              <c:strCache>
                <c:ptCount val="6"/>
                <c:pt idx="0">
                  <c:v>Instruction</c:v>
                </c:pt>
                <c:pt idx="1">
                  <c:v>Instructional Support</c:v>
                </c:pt>
                <c:pt idx="2">
                  <c:v>General Administration</c:v>
                </c:pt>
                <c:pt idx="3">
                  <c:v>District Operations</c:v>
                </c:pt>
                <c:pt idx="4">
                  <c:v>Debt Service</c:v>
                </c:pt>
                <c:pt idx="5">
                  <c:v>Other Operations</c:v>
                </c:pt>
              </c:strCache>
            </c:strRef>
          </c:cat>
          <c:val>
            <c:numRef>
              <c:f>'Presentation BOT'!$D$19:$D$24</c:f>
              <c:numCache>
                <c:formatCode>_("$"* #,##0_);_("$"* \(#,##0\);_("$"* "-"??_);_(@_)</c:formatCode>
                <c:ptCount val="6"/>
                <c:pt idx="0">
                  <c:v>5931655</c:v>
                </c:pt>
                <c:pt idx="1">
                  <c:v>1733317.16</c:v>
                </c:pt>
                <c:pt idx="2">
                  <c:v>740717.91</c:v>
                </c:pt>
                <c:pt idx="3">
                  <c:v>3577193</c:v>
                </c:pt>
                <c:pt idx="4">
                  <c:v>1294287</c:v>
                </c:pt>
                <c:pt idx="5">
                  <c:v>25772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EF5-482B-84C2-883AEC204F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TISD TAX RATE summary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'TAX Rates ISD'!$D$19</c:f>
              <c:strCache>
                <c:ptCount val="1"/>
                <c:pt idx="0">
                  <c:v>M&amp;O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'TAX Rates ISD'!$C$25:$C$29</c:f>
              <c:strCache>
                <c:ptCount val="5"/>
                <c:pt idx="0">
                  <c:v>2020-2021</c:v>
                </c:pt>
                <c:pt idx="1">
                  <c:v>2021-2022</c:v>
                </c:pt>
                <c:pt idx="2">
                  <c:v>2022-2023</c:v>
                </c:pt>
                <c:pt idx="3">
                  <c:v>2023-2024</c:v>
                </c:pt>
                <c:pt idx="4">
                  <c:v>2024-2024</c:v>
                </c:pt>
              </c:strCache>
            </c:strRef>
          </c:cat>
          <c:val>
            <c:numRef>
              <c:f>'TAX Rates ISD'!$D$25:$D$29</c:f>
              <c:numCache>
                <c:formatCode>General</c:formatCode>
                <c:ptCount val="5"/>
                <c:pt idx="0">
                  <c:v>1.0028999999999999</c:v>
                </c:pt>
                <c:pt idx="1">
                  <c:v>0.93149999999999999</c:v>
                </c:pt>
                <c:pt idx="2">
                  <c:v>0.89949999999999997</c:v>
                </c:pt>
                <c:pt idx="3">
                  <c:v>0.66879999999999995</c:v>
                </c:pt>
                <c:pt idx="4">
                  <c:v>0.66690000000000005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2-4025-971A-22B7D8A9BBE8}"/>
            </c:ext>
          </c:extLst>
        </c:ser>
        <c:ser>
          <c:idx val="1"/>
          <c:order val="1"/>
          <c:tx>
            <c:strRef>
              <c:f>'TAX Rates ISD'!$E$19</c:f>
              <c:strCache>
                <c:ptCount val="1"/>
                <c:pt idx="0">
                  <c:v>I&amp;S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'TAX Rates ISD'!$C$25:$C$29</c:f>
              <c:strCache>
                <c:ptCount val="5"/>
                <c:pt idx="0">
                  <c:v>2020-2021</c:v>
                </c:pt>
                <c:pt idx="1">
                  <c:v>2021-2022</c:v>
                </c:pt>
                <c:pt idx="2">
                  <c:v>2022-2023</c:v>
                </c:pt>
                <c:pt idx="3">
                  <c:v>2023-2024</c:v>
                </c:pt>
                <c:pt idx="4">
                  <c:v>2024-2024</c:v>
                </c:pt>
              </c:strCache>
            </c:strRef>
          </c:cat>
          <c:val>
            <c:numRef>
              <c:f>'TAX Rates ISD'!$E$25:$E$29</c:f>
              <c:numCache>
                <c:formatCode>General</c:formatCode>
                <c:ptCount val="5"/>
                <c:pt idx="0">
                  <c:v>0.46889999999999998</c:v>
                </c:pt>
                <c:pt idx="1">
                  <c:v>0.46889999999999998</c:v>
                </c:pt>
                <c:pt idx="2">
                  <c:v>0.46889999999999998</c:v>
                </c:pt>
                <c:pt idx="3">
                  <c:v>0.46889999999999998</c:v>
                </c:pt>
                <c:pt idx="4">
                  <c:v>0.46889999999999998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2-4025-971A-22B7D8A9BBE8}"/>
            </c:ext>
          </c:extLst>
        </c:ser>
        <c:ser>
          <c:idx val="2"/>
          <c:order val="2"/>
          <c:tx>
            <c:strRef>
              <c:f>'TAX Rates ISD'!$F$19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'TAX Rates ISD'!$C$25:$C$29</c:f>
              <c:strCache>
                <c:ptCount val="5"/>
                <c:pt idx="0">
                  <c:v>2020-2021</c:v>
                </c:pt>
                <c:pt idx="1">
                  <c:v>2021-2022</c:v>
                </c:pt>
                <c:pt idx="2">
                  <c:v>2022-2023</c:v>
                </c:pt>
                <c:pt idx="3">
                  <c:v>2023-2024</c:v>
                </c:pt>
                <c:pt idx="4">
                  <c:v>2024-2024</c:v>
                </c:pt>
              </c:strCache>
            </c:strRef>
          </c:cat>
          <c:val>
            <c:numRef>
              <c:f>'TAX Rates ISD'!$F$25:$F$29</c:f>
              <c:numCache>
                <c:formatCode>General</c:formatCode>
                <c:ptCount val="5"/>
                <c:pt idx="0">
                  <c:v>1.4718</c:v>
                </c:pt>
                <c:pt idx="1">
                  <c:v>1.4003999999999999</c:v>
                </c:pt>
                <c:pt idx="2">
                  <c:v>1.3683999999999998</c:v>
                </c:pt>
                <c:pt idx="3">
                  <c:v>1.1376999999999999</c:v>
                </c:pt>
                <c:pt idx="4">
                  <c:v>1.1358000000000001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2-4025-971A-22B7D8A9BB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40461072"/>
        <c:axId val="140459824"/>
      </c:barChart>
      <c:catAx>
        <c:axId val="14046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59824"/>
        <c:crosses val="autoZero"/>
        <c:auto val="1"/>
        <c:lblAlgn val="ctr"/>
        <c:lblOffset val="100"/>
        <c:noMultiLvlLbl val="0"/>
      </c:catAx>
      <c:valAx>
        <c:axId val="140459824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14046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133350</xdr:rowOff>
    </xdr:from>
    <xdr:to>
      <xdr:col>12</xdr:col>
      <xdr:colOff>219075</xdr:colOff>
      <xdr:row>18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14981D-F681-477D-8A58-AAACF19F5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20</xdr:row>
      <xdr:rowOff>57150</xdr:rowOff>
    </xdr:from>
    <xdr:to>
      <xdr:col>13</xdr:col>
      <xdr:colOff>237308</xdr:colOff>
      <xdr:row>38</xdr:row>
      <xdr:rowOff>11702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E1098F-ED40-4EE4-9D70-52C65087D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17</xdr:row>
      <xdr:rowOff>57150</xdr:rowOff>
    </xdr:from>
    <xdr:to>
      <xdr:col>15</xdr:col>
      <xdr:colOff>209550</xdr:colOff>
      <xdr:row>35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25A6C6-B73E-421D-8056-0CCFE5314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32483</xdr:rowOff>
    </xdr:from>
    <xdr:to>
      <xdr:col>0</xdr:col>
      <xdr:colOff>1123950</xdr:colOff>
      <xdr:row>5</xdr:row>
      <xdr:rowOff>132386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864C61-E59F-4095-99DC-AC67C18EE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32483"/>
          <a:ext cx="1085851" cy="10619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914399</xdr:colOff>
      <xdr:row>0</xdr:row>
      <xdr:rowOff>70583</xdr:rowOff>
    </xdr:from>
    <xdr:to>
      <xdr:col>0</xdr:col>
      <xdr:colOff>2000250</xdr:colOff>
      <xdr:row>5</xdr:row>
      <xdr:rowOff>170486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64A625-7158-4360-90FB-E4D9B59EE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70583"/>
          <a:ext cx="1085851" cy="1061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B08C-1421-4781-9BA2-A0F4C82ED85C}">
  <sheetPr>
    <pageSetUpPr fitToPage="1"/>
  </sheetPr>
  <dimension ref="B3:R88"/>
  <sheetViews>
    <sheetView zoomScaleNormal="100" workbookViewId="0">
      <selection activeCell="B17" sqref="B17:E25"/>
    </sheetView>
  </sheetViews>
  <sheetFormatPr defaultRowHeight="12.75" x14ac:dyDescent="0.2"/>
  <cols>
    <col min="1" max="1" width="9.140625" style="36"/>
    <col min="2" max="2" width="20.140625" style="36" bestFit="1" customWidth="1"/>
    <col min="3" max="3" width="24.28515625" style="36" bestFit="1" customWidth="1"/>
    <col min="4" max="4" width="16.5703125" style="36" bestFit="1" customWidth="1"/>
    <col min="5" max="5" width="15.28515625" style="36" bestFit="1" customWidth="1"/>
    <col min="6" max="6" width="12.7109375" style="36" bestFit="1" customWidth="1"/>
    <col min="7" max="7" width="12.5703125" style="36" bestFit="1" customWidth="1"/>
    <col min="8" max="8" width="14" style="36" bestFit="1" customWidth="1"/>
    <col min="9" max="9" width="14.42578125" style="36" bestFit="1" customWidth="1"/>
    <col min="10" max="10" width="9.140625" style="36"/>
    <col min="11" max="11" width="12.85546875" style="36" bestFit="1" customWidth="1"/>
    <col min="12" max="12" width="38.7109375" style="36" bestFit="1" customWidth="1"/>
    <col min="13" max="13" width="12.28515625" style="36" bestFit="1" customWidth="1"/>
    <col min="14" max="15" width="9.140625" style="36"/>
    <col min="16" max="16" width="38.7109375" style="36" bestFit="1" customWidth="1"/>
    <col min="17" max="17" width="15" style="36" bestFit="1" customWidth="1"/>
    <col min="18" max="16384" width="9.140625" style="36"/>
  </cols>
  <sheetData>
    <row r="3" spans="2:5" x14ac:dyDescent="0.2">
      <c r="B3" s="37"/>
      <c r="C3" s="37" t="s">
        <v>175</v>
      </c>
      <c r="D3" s="37" t="s">
        <v>198</v>
      </c>
      <c r="E3" s="38"/>
    </row>
    <row r="4" spans="2:5" x14ac:dyDescent="0.2">
      <c r="B4" s="37" t="s">
        <v>65</v>
      </c>
      <c r="C4" s="37" t="s">
        <v>66</v>
      </c>
      <c r="D4" s="37" t="s">
        <v>174</v>
      </c>
      <c r="E4" s="38" t="s">
        <v>67</v>
      </c>
    </row>
    <row r="5" spans="2:5" ht="15" x14ac:dyDescent="0.25">
      <c r="B5" s="36" t="s">
        <v>68</v>
      </c>
      <c r="C5" s="39">
        <v>1483900</v>
      </c>
      <c r="D5" s="39">
        <v>1571310</v>
      </c>
      <c r="E5" s="39">
        <f>+C5-D5</f>
        <v>-87410</v>
      </c>
    </row>
    <row r="6" spans="2:5" ht="15" x14ac:dyDescent="0.25">
      <c r="B6" s="40" t="s">
        <v>69</v>
      </c>
      <c r="C6" s="41">
        <v>10216455</v>
      </c>
      <c r="D6" s="41">
        <v>10192720</v>
      </c>
      <c r="E6" s="42">
        <f t="shared" ref="E6:E8" si="0">+C6-D6</f>
        <v>23735</v>
      </c>
    </row>
    <row r="7" spans="2:5" ht="15" x14ac:dyDescent="0.25">
      <c r="B7" s="36" t="s">
        <v>70</v>
      </c>
      <c r="C7" s="43">
        <v>1119200</v>
      </c>
      <c r="D7" s="43">
        <v>1060000</v>
      </c>
      <c r="E7" s="39">
        <f>+C7-D7</f>
        <v>59200</v>
      </c>
    </row>
    <row r="8" spans="2:5" ht="15" x14ac:dyDescent="0.25">
      <c r="B8" s="40" t="s">
        <v>41</v>
      </c>
      <c r="C8" s="41">
        <v>624372.05000000005</v>
      </c>
      <c r="D8" s="41">
        <f>+M60</f>
        <v>478912</v>
      </c>
      <c r="E8" s="42">
        <f t="shared" si="0"/>
        <v>145460.05000000005</v>
      </c>
    </row>
    <row r="9" spans="2:5" ht="13.5" thickBot="1" x14ac:dyDescent="0.25">
      <c r="B9" s="44"/>
      <c r="C9" s="45">
        <f>SUM(C5:C8)</f>
        <v>13443927.050000001</v>
      </c>
      <c r="D9" s="45">
        <f t="shared" ref="D9" si="1">SUM(D5:D8)</f>
        <v>13302942</v>
      </c>
      <c r="E9" s="45">
        <f>SUM(E5:E8)</f>
        <v>140985.05000000005</v>
      </c>
    </row>
    <row r="17" spans="2:12" x14ac:dyDescent="0.2">
      <c r="B17" s="37"/>
      <c r="C17" s="37" t="s">
        <v>175</v>
      </c>
      <c r="D17" s="37" t="s">
        <v>198</v>
      </c>
      <c r="E17" s="38"/>
    </row>
    <row r="18" spans="2:12" x14ac:dyDescent="0.2">
      <c r="B18" s="37" t="s">
        <v>71</v>
      </c>
      <c r="C18" s="37" t="s">
        <v>66</v>
      </c>
      <c r="D18" s="37" t="s">
        <v>174</v>
      </c>
      <c r="E18" s="38" t="s">
        <v>67</v>
      </c>
    </row>
    <row r="19" spans="2:12" ht="15" x14ac:dyDescent="0.25">
      <c r="B19" s="36" t="s">
        <v>72</v>
      </c>
      <c r="C19" s="39">
        <v>5942554</v>
      </c>
      <c r="D19" s="39">
        <v>5931655</v>
      </c>
      <c r="E19" s="39">
        <f>+C19-D19</f>
        <v>10899</v>
      </c>
    </row>
    <row r="20" spans="2:12" ht="15" x14ac:dyDescent="0.25">
      <c r="B20" s="40" t="s">
        <v>73</v>
      </c>
      <c r="C20" s="41">
        <v>2026854</v>
      </c>
      <c r="D20" s="41">
        <v>1733317.16</v>
      </c>
      <c r="E20" s="42">
        <f t="shared" ref="E20:E24" si="2">+C20-D20</f>
        <v>293536.84000000008</v>
      </c>
    </row>
    <row r="21" spans="2:12" ht="15" x14ac:dyDescent="0.25">
      <c r="B21" s="36" t="s">
        <v>74</v>
      </c>
      <c r="C21" s="46">
        <v>721506</v>
      </c>
      <c r="D21" s="46">
        <v>740717.91</v>
      </c>
      <c r="E21" s="42">
        <f t="shared" si="2"/>
        <v>-19211.910000000033</v>
      </c>
    </row>
    <row r="22" spans="2:12" ht="15" x14ac:dyDescent="0.25">
      <c r="B22" s="40" t="s">
        <v>75</v>
      </c>
      <c r="C22" s="41">
        <v>3427215</v>
      </c>
      <c r="D22" s="41">
        <f>3527193+50000</f>
        <v>3577193</v>
      </c>
      <c r="E22" s="42">
        <f t="shared" si="2"/>
        <v>-149978</v>
      </c>
    </row>
    <row r="23" spans="2:12" ht="15" x14ac:dyDescent="0.25">
      <c r="B23" s="36" t="s">
        <v>7</v>
      </c>
      <c r="C23" s="43">
        <v>1291798</v>
      </c>
      <c r="D23" s="43">
        <v>1294287</v>
      </c>
      <c r="E23" s="39">
        <f t="shared" si="2"/>
        <v>-2489</v>
      </c>
      <c r="K23" s="47"/>
      <c r="L23" s="47"/>
    </row>
    <row r="24" spans="2:12" ht="15" x14ac:dyDescent="0.25">
      <c r="B24" s="40" t="s">
        <v>76</v>
      </c>
      <c r="C24" s="41">
        <v>34000</v>
      </c>
      <c r="D24" s="41">
        <v>25772</v>
      </c>
      <c r="E24" s="42">
        <f t="shared" si="2"/>
        <v>8228</v>
      </c>
      <c r="K24" s="47"/>
      <c r="L24" s="47"/>
    </row>
    <row r="25" spans="2:12" ht="15.75" thickBot="1" x14ac:dyDescent="0.3">
      <c r="B25" s="44"/>
      <c r="C25" s="45">
        <f>SUM(C19:C24)</f>
        <v>13443927</v>
      </c>
      <c r="D25" s="45">
        <f>SUM(D19:D24)</f>
        <v>13302942.07</v>
      </c>
      <c r="E25" s="45">
        <f>SUM(E19:E24)</f>
        <v>140984.93000000005</v>
      </c>
      <c r="K25" s="47"/>
      <c r="L25" s="47"/>
    </row>
    <row r="26" spans="2:12" ht="15" x14ac:dyDescent="0.25">
      <c r="K26" s="47"/>
      <c r="L26" s="47"/>
    </row>
    <row r="27" spans="2:12" ht="15" x14ac:dyDescent="0.25">
      <c r="C27" s="48"/>
      <c r="D27" s="48"/>
      <c r="K27" s="47"/>
      <c r="L27" s="47"/>
    </row>
    <row r="28" spans="2:12" ht="15" x14ac:dyDescent="0.25">
      <c r="K28" s="47"/>
      <c r="L28" s="47"/>
    </row>
    <row r="29" spans="2:12" ht="15" x14ac:dyDescent="0.25">
      <c r="K29" s="47"/>
      <c r="L29" s="47"/>
    </row>
    <row r="30" spans="2:12" ht="15" x14ac:dyDescent="0.25">
      <c r="K30" s="47"/>
      <c r="L30" s="47"/>
    </row>
    <row r="31" spans="2:12" ht="15" x14ac:dyDescent="0.25">
      <c r="K31" s="47"/>
      <c r="L31" s="47"/>
    </row>
    <row r="50" spans="2:13" x14ac:dyDescent="0.2">
      <c r="B50" s="101" t="s">
        <v>199</v>
      </c>
      <c r="C50" s="101"/>
      <c r="D50" s="101"/>
      <c r="E50" s="101"/>
      <c r="F50" s="101"/>
      <c r="G50" s="101"/>
      <c r="H50" s="101"/>
      <c r="I50" s="101"/>
    </row>
    <row r="53" spans="2:13" x14ac:dyDescent="0.2">
      <c r="B53" s="49"/>
      <c r="C53" s="49"/>
      <c r="D53" s="49" t="s">
        <v>77</v>
      </c>
      <c r="E53" s="49" t="s">
        <v>78</v>
      </c>
      <c r="F53" s="49" t="s">
        <v>79</v>
      </c>
      <c r="G53" s="49" t="s">
        <v>80</v>
      </c>
      <c r="H53" s="49" t="s">
        <v>81</v>
      </c>
      <c r="I53" s="49"/>
      <c r="K53" s="49"/>
      <c r="L53" s="49"/>
      <c r="M53" s="49"/>
    </row>
    <row r="54" spans="2:13" x14ac:dyDescent="0.2">
      <c r="B54" s="49"/>
      <c r="C54" s="49"/>
      <c r="D54" s="49" t="s">
        <v>82</v>
      </c>
      <c r="E54" s="49" t="s">
        <v>83</v>
      </c>
      <c r="F54" s="49" t="s">
        <v>84</v>
      </c>
      <c r="G54" s="49" t="s">
        <v>85</v>
      </c>
      <c r="H54" s="49" t="s">
        <v>86</v>
      </c>
      <c r="I54" s="49"/>
      <c r="K54" s="49"/>
      <c r="L54" s="49"/>
      <c r="M54" s="49"/>
    </row>
    <row r="55" spans="2:13" x14ac:dyDescent="0.2">
      <c r="B55" s="102" t="s">
        <v>87</v>
      </c>
      <c r="C55" s="102"/>
      <c r="D55" s="49" t="s">
        <v>88</v>
      </c>
      <c r="E55" s="49" t="s">
        <v>89</v>
      </c>
      <c r="F55" s="49" t="s">
        <v>90</v>
      </c>
      <c r="G55" s="49" t="s">
        <v>91</v>
      </c>
      <c r="H55" s="49" t="s">
        <v>92</v>
      </c>
      <c r="I55" s="49" t="s">
        <v>57</v>
      </c>
      <c r="K55" s="102" t="s">
        <v>65</v>
      </c>
      <c r="L55" s="102"/>
      <c r="M55" s="49"/>
    </row>
    <row r="56" spans="2:13" ht="15" x14ac:dyDescent="0.25">
      <c r="B56" s="36" t="s">
        <v>93</v>
      </c>
      <c r="C56" s="36" t="s">
        <v>94</v>
      </c>
      <c r="D56" s="39">
        <v>2274819.0236499999</v>
      </c>
      <c r="E56" s="39">
        <v>195300</v>
      </c>
      <c r="F56" s="39">
        <v>219645</v>
      </c>
      <c r="G56" s="39">
        <v>92708</v>
      </c>
      <c r="H56" s="39"/>
      <c r="I56" s="39">
        <f>SUM(D56:H56)</f>
        <v>2782472.0236499999</v>
      </c>
      <c r="K56" s="36" t="s">
        <v>10</v>
      </c>
      <c r="M56" s="39">
        <v>1571310</v>
      </c>
    </row>
    <row r="57" spans="2:13" ht="15" x14ac:dyDescent="0.25">
      <c r="B57" s="50" t="s">
        <v>95</v>
      </c>
      <c r="C57" s="50" t="s">
        <v>96</v>
      </c>
      <c r="D57" s="51">
        <v>1052054.0388499999</v>
      </c>
      <c r="E57" s="51">
        <v>14000</v>
      </c>
      <c r="F57" s="51">
        <v>45095</v>
      </c>
      <c r="G57" s="51">
        <v>11962</v>
      </c>
      <c r="H57" s="51"/>
      <c r="I57" s="51">
        <f t="shared" ref="I57:I60" si="3">SUM(D57:H57)</f>
        <v>1123111.0388499999</v>
      </c>
      <c r="K57" s="50" t="s">
        <v>12</v>
      </c>
      <c r="L57" s="50"/>
      <c r="M57" s="51">
        <v>10192720</v>
      </c>
    </row>
    <row r="58" spans="2:13" ht="15" x14ac:dyDescent="0.25">
      <c r="B58" s="36" t="s">
        <v>97</v>
      </c>
      <c r="C58" s="36" t="s">
        <v>98</v>
      </c>
      <c r="D58" s="52">
        <v>2632057.2516500005</v>
      </c>
      <c r="E58" s="52">
        <v>41000</v>
      </c>
      <c r="F58" s="52">
        <v>64030</v>
      </c>
      <c r="G58" s="52">
        <v>3300</v>
      </c>
      <c r="H58" s="52"/>
      <c r="I58" s="52">
        <f t="shared" si="3"/>
        <v>2740387.2516500005</v>
      </c>
      <c r="K58" s="36" t="s">
        <v>13</v>
      </c>
      <c r="M58" s="56">
        <v>1060000</v>
      </c>
    </row>
    <row r="59" spans="2:13" ht="15" x14ac:dyDescent="0.25">
      <c r="B59" s="50" t="s">
        <v>99</v>
      </c>
      <c r="C59" s="50" t="s">
        <v>100</v>
      </c>
      <c r="D59" s="51">
        <v>0</v>
      </c>
      <c r="E59" s="51">
        <v>0</v>
      </c>
      <c r="F59" s="51">
        <v>0</v>
      </c>
      <c r="G59" s="51">
        <v>0</v>
      </c>
      <c r="H59" s="51"/>
      <c r="I59" s="51">
        <f t="shared" si="3"/>
        <v>0</v>
      </c>
      <c r="K59" s="57" t="s">
        <v>104</v>
      </c>
      <c r="L59" s="57"/>
      <c r="M59" s="58">
        <f>SUM(M56:M58)</f>
        <v>12824030</v>
      </c>
    </row>
    <row r="60" spans="2:13" ht="15" x14ac:dyDescent="0.25">
      <c r="B60" s="36" t="s">
        <v>101</v>
      </c>
      <c r="C60" s="36" t="s">
        <v>102</v>
      </c>
      <c r="D60" s="53">
        <v>41532</v>
      </c>
      <c r="E60" s="53"/>
      <c r="F60" s="53"/>
      <c r="G60" s="53"/>
      <c r="H60" s="53">
        <v>0</v>
      </c>
      <c r="I60" s="53">
        <f t="shared" si="3"/>
        <v>41532</v>
      </c>
      <c r="K60" s="36" t="s">
        <v>41</v>
      </c>
      <c r="M60" s="56">
        <v>478912</v>
      </c>
    </row>
    <row r="61" spans="2:13" ht="13.5" thickBot="1" x14ac:dyDescent="0.25">
      <c r="B61" s="54" t="s">
        <v>103</v>
      </c>
      <c r="C61" s="54"/>
      <c r="D61" s="55">
        <f>SUM(D56:D60)</f>
        <v>6000462.31415</v>
      </c>
      <c r="E61" s="55">
        <f t="shared" ref="E61:H61" si="4">SUM(E56:E60)</f>
        <v>250300</v>
      </c>
      <c r="F61" s="55">
        <f t="shared" si="4"/>
        <v>328770</v>
      </c>
      <c r="G61" s="55">
        <f t="shared" si="4"/>
        <v>107970</v>
      </c>
      <c r="H61" s="55">
        <f t="shared" si="4"/>
        <v>0</v>
      </c>
      <c r="I61" s="55">
        <f>SUM(I56:I60)</f>
        <v>6687502.31415</v>
      </c>
      <c r="K61" s="57" t="s">
        <v>109</v>
      </c>
      <c r="L61" s="50"/>
      <c r="M61" s="60">
        <f>+M59+M60</f>
        <v>13302942</v>
      </c>
    </row>
    <row r="62" spans="2:13" ht="13.5" thickTop="1" x14ac:dyDescent="0.2">
      <c r="B62" s="54"/>
      <c r="C62" s="54"/>
      <c r="D62" s="55"/>
      <c r="E62" s="55"/>
      <c r="F62" s="55"/>
      <c r="G62" s="55"/>
      <c r="H62" s="55"/>
      <c r="I62" s="55"/>
      <c r="K62" s="57"/>
      <c r="L62" s="50"/>
      <c r="M62" s="61"/>
    </row>
    <row r="63" spans="2:13" ht="15" x14ac:dyDescent="0.25">
      <c r="B63" s="50" t="s">
        <v>105</v>
      </c>
      <c r="C63" s="50" t="s">
        <v>106</v>
      </c>
      <c r="D63" s="59">
        <v>132380.22</v>
      </c>
      <c r="E63" s="59">
        <v>3800</v>
      </c>
      <c r="F63" s="59">
        <v>1000</v>
      </c>
      <c r="G63" s="59">
        <v>12396</v>
      </c>
      <c r="H63" s="59"/>
      <c r="I63" s="59">
        <f>SUM(D63:H63)</f>
        <v>149576.22</v>
      </c>
      <c r="K63" s="62"/>
      <c r="L63" s="62"/>
      <c r="M63" s="63"/>
    </row>
    <row r="64" spans="2:13" ht="15" x14ac:dyDescent="0.25">
      <c r="B64" s="36" t="s">
        <v>107</v>
      </c>
      <c r="C64" s="36" t="s">
        <v>108</v>
      </c>
      <c r="D64" s="52"/>
      <c r="E64" s="52">
        <v>6305</v>
      </c>
      <c r="F64" s="52">
        <v>1500</v>
      </c>
      <c r="G64" s="52">
        <v>37475</v>
      </c>
      <c r="H64" s="52"/>
      <c r="I64" s="52">
        <f>SUM(D64:H64)</f>
        <v>45280</v>
      </c>
      <c r="K64" s="49" t="s">
        <v>71</v>
      </c>
      <c r="L64" s="62"/>
      <c r="M64" s="63"/>
    </row>
    <row r="65" spans="2:18" ht="15" x14ac:dyDescent="0.25">
      <c r="B65" s="50" t="s">
        <v>110</v>
      </c>
      <c r="C65" s="50" t="s">
        <v>111</v>
      </c>
      <c r="D65" s="51"/>
      <c r="E65" s="51">
        <v>19000</v>
      </c>
      <c r="F65" s="51"/>
      <c r="G65" s="51"/>
      <c r="H65" s="51"/>
      <c r="I65" s="51">
        <f>SUM(D65:H65)</f>
        <v>19000</v>
      </c>
      <c r="K65" s="36" t="s">
        <v>118</v>
      </c>
      <c r="L65" s="36" t="s">
        <v>72</v>
      </c>
      <c r="M65" s="39">
        <v>5436396.8810499934</v>
      </c>
    </row>
    <row r="66" spans="2:18" ht="15" x14ac:dyDescent="0.25">
      <c r="B66" s="36" t="s">
        <v>112</v>
      </c>
      <c r="C66" s="36" t="s">
        <v>113</v>
      </c>
      <c r="D66" s="52">
        <v>91030.635999999999</v>
      </c>
      <c r="E66" s="52">
        <v>12800</v>
      </c>
      <c r="F66" s="52">
        <v>2458</v>
      </c>
      <c r="G66" s="52">
        <v>7199.67</v>
      </c>
      <c r="H66" s="52"/>
      <c r="I66" s="52">
        <f t="shared" ref="I66:I79" si="5">SUM(D66:H66)</f>
        <v>113488.306</v>
      </c>
      <c r="K66" s="50" t="s">
        <v>120</v>
      </c>
      <c r="L66" s="50" t="s">
        <v>121</v>
      </c>
      <c r="M66" s="51">
        <v>155300.32739999998</v>
      </c>
    </row>
    <row r="67" spans="2:18" ht="15" x14ac:dyDescent="0.25">
      <c r="B67" s="50" t="s">
        <v>114</v>
      </c>
      <c r="C67" s="50" t="s">
        <v>115</v>
      </c>
      <c r="D67" s="51">
        <v>255976.87</v>
      </c>
      <c r="E67" s="51">
        <v>78500</v>
      </c>
      <c r="F67" s="51">
        <v>9000</v>
      </c>
      <c r="G67" s="51">
        <v>42896.51</v>
      </c>
      <c r="H67" s="51"/>
      <c r="I67" s="51">
        <f t="shared" si="5"/>
        <v>386373.38</v>
      </c>
      <c r="K67" s="36" t="s">
        <v>123</v>
      </c>
      <c r="L67" s="36" t="s">
        <v>124</v>
      </c>
      <c r="M67" s="64">
        <v>339957.51199999999</v>
      </c>
    </row>
    <row r="68" spans="2:18" ht="15" x14ac:dyDescent="0.25">
      <c r="B68" s="36" t="s">
        <v>116</v>
      </c>
      <c r="C68" s="36" t="s">
        <v>117</v>
      </c>
      <c r="D68" s="52">
        <v>225606.49000000002</v>
      </c>
      <c r="E68" s="52">
        <v>5100</v>
      </c>
      <c r="F68" s="52">
        <v>199275</v>
      </c>
      <c r="G68" s="52">
        <v>0</v>
      </c>
      <c r="H68" s="52"/>
      <c r="I68" s="52">
        <f t="shared" si="5"/>
        <v>429981.49</v>
      </c>
      <c r="K68" s="50" t="s">
        <v>126</v>
      </c>
      <c r="L68" s="50" t="s">
        <v>127</v>
      </c>
      <c r="M68" s="51">
        <v>108524.25900000001</v>
      </c>
      <c r="R68" s="70">
        <f>+M65/M84</f>
        <v>0.40866126285383342</v>
      </c>
    </row>
    <row r="69" spans="2:18" ht="15" x14ac:dyDescent="0.25">
      <c r="B69" s="50" t="s">
        <v>119</v>
      </c>
      <c r="C69" s="50" t="s">
        <v>117</v>
      </c>
      <c r="D69" s="51">
        <v>0</v>
      </c>
      <c r="E69" s="51">
        <v>0</v>
      </c>
      <c r="F69" s="51">
        <v>0</v>
      </c>
      <c r="G69" s="51">
        <v>0</v>
      </c>
      <c r="H69" s="51"/>
      <c r="I69" s="51">
        <f t="shared" si="5"/>
        <v>0</v>
      </c>
      <c r="K69" s="36" t="s">
        <v>130</v>
      </c>
      <c r="L69" s="36" t="s">
        <v>131</v>
      </c>
      <c r="M69" s="65">
        <v>767553.55000000075</v>
      </c>
    </row>
    <row r="70" spans="2:18" ht="15" x14ac:dyDescent="0.25">
      <c r="B70" s="36" t="s">
        <v>122</v>
      </c>
      <c r="C70" s="36" t="s">
        <v>117</v>
      </c>
      <c r="D70" s="52">
        <v>232418.51</v>
      </c>
      <c r="E70" s="52">
        <v>4100</v>
      </c>
      <c r="F70" s="52">
        <v>138500</v>
      </c>
      <c r="G70" s="52">
        <v>0</v>
      </c>
      <c r="H70" s="52"/>
      <c r="I70" s="52">
        <f t="shared" si="5"/>
        <v>375018.51</v>
      </c>
      <c r="K70" s="50" t="s">
        <v>134</v>
      </c>
      <c r="L70" s="50" t="s">
        <v>135</v>
      </c>
      <c r="M70" s="51">
        <v>291805.64210000006</v>
      </c>
    </row>
    <row r="71" spans="2:18" ht="15" x14ac:dyDescent="0.25">
      <c r="B71" s="50" t="s">
        <v>125</v>
      </c>
      <c r="C71" s="50" t="s">
        <v>117</v>
      </c>
      <c r="D71" s="51">
        <v>0</v>
      </c>
      <c r="E71" s="51"/>
      <c r="F71" s="51"/>
      <c r="G71" s="51"/>
      <c r="H71" s="51"/>
      <c r="I71" s="51">
        <f t="shared" si="5"/>
        <v>0</v>
      </c>
      <c r="K71" s="36" t="s">
        <v>138</v>
      </c>
      <c r="L71" s="36" t="s">
        <v>139</v>
      </c>
      <c r="M71" s="52">
        <v>0</v>
      </c>
    </row>
    <row r="72" spans="2:18" ht="15" x14ac:dyDescent="0.25">
      <c r="B72" s="36" t="s">
        <v>128</v>
      </c>
      <c r="C72" s="36" t="s">
        <v>129</v>
      </c>
      <c r="D72" s="52">
        <v>191877.54100000006</v>
      </c>
      <c r="E72" s="52">
        <v>0</v>
      </c>
      <c r="F72" s="52">
        <v>650</v>
      </c>
      <c r="G72" s="52">
        <v>7000</v>
      </c>
      <c r="H72" s="52"/>
      <c r="I72" s="52">
        <f t="shared" si="5"/>
        <v>199527.54100000006</v>
      </c>
      <c r="K72" s="50" t="s">
        <v>142</v>
      </c>
      <c r="L72" s="50" t="s">
        <v>143</v>
      </c>
      <c r="M72" s="51">
        <v>186125.71000000002</v>
      </c>
    </row>
    <row r="73" spans="2:18" ht="15" x14ac:dyDescent="0.25">
      <c r="B73" s="50" t="s">
        <v>132</v>
      </c>
      <c r="C73" s="50" t="s">
        <v>133</v>
      </c>
      <c r="D73" s="51">
        <v>87494.386400000032</v>
      </c>
      <c r="E73" s="51">
        <v>51400</v>
      </c>
      <c r="F73" s="51">
        <v>1500</v>
      </c>
      <c r="G73" s="51">
        <v>4100</v>
      </c>
      <c r="H73" s="51"/>
      <c r="I73" s="51">
        <f t="shared" si="5"/>
        <v>144494.38640000002</v>
      </c>
      <c r="K73" s="36" t="s">
        <v>146</v>
      </c>
      <c r="L73" s="36" t="s">
        <v>147</v>
      </c>
      <c r="M73" s="52">
        <v>264422.82</v>
      </c>
    </row>
    <row r="74" spans="2:18" ht="15" x14ac:dyDescent="0.25">
      <c r="B74" s="36" t="s">
        <v>136</v>
      </c>
      <c r="C74" s="36" t="s">
        <v>137</v>
      </c>
      <c r="D74" s="52">
        <v>152201.71000000002</v>
      </c>
      <c r="E74" s="52">
        <v>650</v>
      </c>
      <c r="F74" s="52">
        <v>10774</v>
      </c>
      <c r="G74" s="52">
        <v>4500</v>
      </c>
      <c r="H74" s="52"/>
      <c r="I74" s="52">
        <f t="shared" si="5"/>
        <v>168125.71000000002</v>
      </c>
      <c r="K74" s="50" t="s">
        <v>150</v>
      </c>
      <c r="L74" s="50" t="s">
        <v>151</v>
      </c>
      <c r="M74" s="51">
        <v>845999.99999999942</v>
      </c>
    </row>
    <row r="75" spans="2:18" ht="15" x14ac:dyDescent="0.25">
      <c r="B75" s="50" t="s">
        <v>140</v>
      </c>
      <c r="C75" s="50" t="s">
        <v>141</v>
      </c>
      <c r="D75" s="51">
        <v>171872.81999999995</v>
      </c>
      <c r="E75" s="51">
        <v>20400</v>
      </c>
      <c r="F75" s="51">
        <v>44150</v>
      </c>
      <c r="G75" s="51">
        <v>-4000</v>
      </c>
      <c r="H75" s="51"/>
      <c r="I75" s="51">
        <f t="shared" si="5"/>
        <v>232422.81999999995</v>
      </c>
      <c r="K75" s="36" t="s">
        <v>154</v>
      </c>
      <c r="L75" s="36" t="s">
        <v>155</v>
      </c>
      <c r="M75" s="52">
        <v>379308</v>
      </c>
    </row>
    <row r="76" spans="2:18" ht="15" x14ac:dyDescent="0.25">
      <c r="B76" s="36" t="s">
        <v>144</v>
      </c>
      <c r="C76" s="36" t="s">
        <v>145</v>
      </c>
      <c r="D76" s="52">
        <v>411793.89000000013</v>
      </c>
      <c r="E76" s="52">
        <v>377000</v>
      </c>
      <c r="F76" s="52">
        <v>111864</v>
      </c>
      <c r="G76" s="52">
        <v>350000</v>
      </c>
      <c r="H76" s="52"/>
      <c r="I76" s="52">
        <f t="shared" si="5"/>
        <v>1250657.8900000001</v>
      </c>
      <c r="K76" s="50" t="s">
        <v>158</v>
      </c>
      <c r="L76" s="50" t="s">
        <v>74</v>
      </c>
      <c r="M76" s="51">
        <v>740717.90599999973</v>
      </c>
    </row>
    <row r="77" spans="2:18" ht="15" x14ac:dyDescent="0.25">
      <c r="B77" s="50" t="s">
        <v>148</v>
      </c>
      <c r="C77" s="50" t="s">
        <v>149</v>
      </c>
      <c r="D77" s="51">
        <v>154686.27599999998</v>
      </c>
      <c r="E77" s="51">
        <v>69218</v>
      </c>
      <c r="F77" s="51">
        <v>15200</v>
      </c>
      <c r="G77" s="51">
        <v>1500</v>
      </c>
      <c r="H77" s="51"/>
      <c r="I77" s="51">
        <f t="shared" si="5"/>
        <v>240604.27599999998</v>
      </c>
      <c r="K77" s="36" t="s">
        <v>160</v>
      </c>
      <c r="L77" s="36" t="s">
        <v>161</v>
      </c>
      <c r="M77" s="52">
        <v>1665282.96</v>
      </c>
    </row>
    <row r="78" spans="2:18" ht="15" x14ac:dyDescent="0.25">
      <c r="B78" s="36" t="s">
        <v>152</v>
      </c>
      <c r="C78" s="36" t="s">
        <v>153</v>
      </c>
      <c r="D78" s="52">
        <v>293232.67599999992</v>
      </c>
      <c r="E78" s="52">
        <v>131500</v>
      </c>
      <c r="F78" s="52">
        <v>100500</v>
      </c>
      <c r="G78" s="52">
        <v>9650</v>
      </c>
      <c r="H78" s="52"/>
      <c r="I78" s="52">
        <f t="shared" si="5"/>
        <v>534882.67599999998</v>
      </c>
      <c r="K78" s="50" t="s">
        <v>162</v>
      </c>
      <c r="L78" s="50" t="s">
        <v>163</v>
      </c>
      <c r="M78" s="51">
        <v>269604.27600000001</v>
      </c>
    </row>
    <row r="79" spans="2:18" ht="15" x14ac:dyDescent="0.25">
      <c r="B79" s="50" t="s">
        <v>156</v>
      </c>
      <c r="C79" s="50" t="s">
        <v>157</v>
      </c>
      <c r="D79" s="66">
        <v>365635</v>
      </c>
      <c r="E79" s="66">
        <v>19184</v>
      </c>
      <c r="F79" s="66">
        <v>136900</v>
      </c>
      <c r="G79" s="66">
        <v>10000</v>
      </c>
      <c r="H79" s="66">
        <v>1294287</v>
      </c>
      <c r="I79" s="66">
        <f t="shared" si="5"/>
        <v>1826006</v>
      </c>
      <c r="K79" s="36" t="s">
        <v>165</v>
      </c>
      <c r="L79" s="36" t="s">
        <v>166</v>
      </c>
      <c r="M79" s="52">
        <v>531882.67599999998</v>
      </c>
    </row>
    <row r="80" spans="2:18" ht="15" x14ac:dyDescent="0.25">
      <c r="B80" s="54" t="s">
        <v>159</v>
      </c>
      <c r="C80" s="54"/>
      <c r="D80" s="55">
        <f>SUM(D63:D79)</f>
        <v>2766207.0254000002</v>
      </c>
      <c r="E80" s="55">
        <f t="shared" ref="E80:I80" si="6">SUM(E63:E79)</f>
        <v>798957</v>
      </c>
      <c r="F80" s="55">
        <f t="shared" si="6"/>
        <v>773271</v>
      </c>
      <c r="G80" s="55">
        <f t="shared" si="6"/>
        <v>482717.18</v>
      </c>
      <c r="H80" s="55">
        <f t="shared" si="6"/>
        <v>1294287</v>
      </c>
      <c r="I80" s="55">
        <f t="shared" si="6"/>
        <v>6115439.2053999994</v>
      </c>
      <c r="K80" s="50" t="s">
        <v>167</v>
      </c>
      <c r="L80" s="50" t="s">
        <v>168</v>
      </c>
      <c r="M80" s="51">
        <v>6772</v>
      </c>
    </row>
    <row r="81" spans="2:17" ht="15" x14ac:dyDescent="0.25">
      <c r="K81" s="36" t="s">
        <v>170</v>
      </c>
      <c r="L81" s="36" t="s">
        <v>7</v>
      </c>
      <c r="M81" s="52">
        <v>1294287</v>
      </c>
    </row>
    <row r="82" spans="2:17" ht="15" x14ac:dyDescent="0.25">
      <c r="B82" s="36" t="s">
        <v>164</v>
      </c>
      <c r="D82" s="55">
        <v>500000</v>
      </c>
      <c r="E82" s="55">
        <v>0</v>
      </c>
      <c r="F82" s="55">
        <v>0</v>
      </c>
      <c r="G82" s="55">
        <v>0</v>
      </c>
      <c r="H82" s="55">
        <v>0</v>
      </c>
      <c r="I82" s="67">
        <f>SUM(D82:H82)</f>
        <v>500000</v>
      </c>
      <c r="K82" s="69">
        <v>99</v>
      </c>
      <c r="L82" s="50" t="s">
        <v>171</v>
      </c>
      <c r="M82" s="51">
        <v>19000</v>
      </c>
    </row>
    <row r="83" spans="2:17" ht="15" x14ac:dyDescent="0.25">
      <c r="M83" s="52"/>
    </row>
    <row r="84" spans="2:17" ht="13.5" thickBot="1" x14ac:dyDescent="0.25">
      <c r="B84" s="36" t="s">
        <v>169</v>
      </c>
      <c r="D84" s="68">
        <f>+D61+D80+D82</f>
        <v>9266669.3395499997</v>
      </c>
      <c r="E84" s="68">
        <f t="shared" ref="E84:I84" si="7">+E61+E80+E82</f>
        <v>1049257</v>
      </c>
      <c r="F84" s="68">
        <f t="shared" si="7"/>
        <v>1102041</v>
      </c>
      <c r="G84" s="68">
        <f t="shared" si="7"/>
        <v>590687.17999999993</v>
      </c>
      <c r="H84" s="68">
        <f t="shared" si="7"/>
        <v>1294287</v>
      </c>
      <c r="I84" s="68">
        <f t="shared" si="7"/>
        <v>13302941.519549999</v>
      </c>
      <c r="K84" s="50" t="s">
        <v>172</v>
      </c>
      <c r="L84" s="50"/>
      <c r="M84" s="60">
        <f>SUM(M65:M83)</f>
        <v>13302941.519549992</v>
      </c>
    </row>
    <row r="86" spans="2:17" x14ac:dyDescent="0.2">
      <c r="M86" s="99"/>
    </row>
    <row r="88" spans="2:17" x14ac:dyDescent="0.2">
      <c r="O88" s="54"/>
      <c r="P88" s="54"/>
      <c r="Q88" s="55"/>
    </row>
  </sheetData>
  <mergeCells count="3">
    <mergeCell ref="B50:I50"/>
    <mergeCell ref="B55:C55"/>
    <mergeCell ref="K55:L55"/>
  </mergeCells>
  <pageMargins left="0.25" right="0.25" top="0.75" bottom="0.75" header="0.3" footer="0.3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326BD-9993-4670-A96D-6C701A58251A}">
  <dimension ref="C1:L29"/>
  <sheetViews>
    <sheetView topLeftCell="B10" workbookViewId="0">
      <selection activeCell="N13" sqref="N13"/>
    </sheetView>
  </sheetViews>
  <sheetFormatPr defaultRowHeight="12.75" x14ac:dyDescent="0.2"/>
  <cols>
    <col min="1" max="2" width="9.140625" style="36"/>
    <col min="3" max="3" width="12" style="36" bestFit="1" customWidth="1"/>
    <col min="4" max="4" width="14.140625" style="36" bestFit="1" customWidth="1"/>
    <col min="5" max="5" width="12.85546875" style="36" bestFit="1" customWidth="1"/>
    <col min="6" max="6" width="14.42578125" style="36" bestFit="1" customWidth="1"/>
    <col min="7" max="7" width="10" style="36" customWidth="1"/>
    <col min="8" max="16384" width="9.140625" style="36"/>
  </cols>
  <sheetData>
    <row r="1" spans="3:12" ht="13.5" thickBot="1" x14ac:dyDescent="0.25"/>
    <row r="2" spans="3:12" x14ac:dyDescent="0.2">
      <c r="C2" s="72"/>
      <c r="D2" s="73">
        <v>2025</v>
      </c>
      <c r="E2" s="73"/>
      <c r="F2" s="73"/>
      <c r="G2" s="74">
        <v>2024</v>
      </c>
      <c r="H2" s="75"/>
    </row>
    <row r="3" spans="3:12" ht="25.5" customHeight="1" x14ac:dyDescent="0.2">
      <c r="C3" s="76" t="s">
        <v>44</v>
      </c>
      <c r="D3" s="77" t="s">
        <v>176</v>
      </c>
      <c r="E3" s="77" t="s">
        <v>177</v>
      </c>
      <c r="F3" s="77" t="s">
        <v>178</v>
      </c>
      <c r="G3" s="78" t="s">
        <v>179</v>
      </c>
      <c r="H3" s="79"/>
    </row>
    <row r="4" spans="3:12" ht="15" x14ac:dyDescent="0.25">
      <c r="C4" s="80" t="s">
        <v>45</v>
      </c>
      <c r="D4" s="81">
        <v>0.66690000000000005</v>
      </c>
      <c r="E4" s="81">
        <v>0.34689999999999999</v>
      </c>
      <c r="F4" s="82">
        <f>+D4+E4</f>
        <v>1.0138</v>
      </c>
      <c r="G4" s="81">
        <v>1.25</v>
      </c>
      <c r="H4" s="83">
        <f>+F4-G4</f>
        <v>-0.23619999999999997</v>
      </c>
      <c r="L4" s="98"/>
    </row>
    <row r="5" spans="3:12" ht="15" x14ac:dyDescent="0.25">
      <c r="C5" s="80" t="s">
        <v>46</v>
      </c>
      <c r="D5" s="81">
        <v>0.78690000000000004</v>
      </c>
      <c r="E5" s="81">
        <v>0.12778800000000001</v>
      </c>
      <c r="F5" s="82">
        <f t="shared" ref="F5:F12" si="0">+D5+E5</f>
        <v>0.91468800000000006</v>
      </c>
      <c r="G5" s="81">
        <v>0.93</v>
      </c>
      <c r="H5" s="83">
        <f t="shared" ref="H5:H12" si="1">+F5-G5</f>
        <v>-1.5311999999999992E-2</v>
      </c>
      <c r="L5" s="98"/>
    </row>
    <row r="6" spans="3:12" ht="15.75" thickBot="1" x14ac:dyDescent="0.3">
      <c r="C6" s="80" t="s">
        <v>47</v>
      </c>
      <c r="D6" s="100">
        <v>0.71560000000000001</v>
      </c>
      <c r="E6" s="81">
        <v>0.16969999999999999</v>
      </c>
      <c r="F6" s="82">
        <f t="shared" si="0"/>
        <v>0.88529999999999998</v>
      </c>
      <c r="G6" s="81">
        <v>0.99299999999999999</v>
      </c>
      <c r="H6" s="83">
        <f t="shared" si="1"/>
        <v>-0.10770000000000002</v>
      </c>
      <c r="L6" s="98"/>
    </row>
    <row r="7" spans="3:12" ht="13.5" thickBot="1" x14ac:dyDescent="0.25">
      <c r="C7" s="84" t="s">
        <v>48</v>
      </c>
      <c r="D7" s="85">
        <v>0.66690000000000005</v>
      </c>
      <c r="E7" s="85">
        <v>0.46889999999999998</v>
      </c>
      <c r="F7" s="86">
        <f t="shared" si="0"/>
        <v>1.1358000000000001</v>
      </c>
      <c r="G7" s="85">
        <v>1.1379999999999999</v>
      </c>
      <c r="H7" s="87">
        <f t="shared" si="1"/>
        <v>-2.1999999999997577E-3</v>
      </c>
      <c r="L7" s="98"/>
    </row>
    <row r="8" spans="3:12" ht="15" x14ac:dyDescent="0.25">
      <c r="C8" s="80" t="s">
        <v>49</v>
      </c>
      <c r="D8" s="81">
        <v>0.75519999999999998</v>
      </c>
      <c r="E8" s="81">
        <v>0.38</v>
      </c>
      <c r="F8" s="82">
        <f t="shared" si="0"/>
        <v>1.1352</v>
      </c>
      <c r="G8" s="81">
        <v>1.1379999999999999</v>
      </c>
      <c r="H8" s="83">
        <f t="shared" si="1"/>
        <v>-2.7999999999999137E-3</v>
      </c>
      <c r="L8" s="98"/>
    </row>
    <row r="9" spans="3:12" ht="15" x14ac:dyDescent="0.25">
      <c r="C9" s="80" t="s">
        <v>50</v>
      </c>
      <c r="D9" s="81">
        <v>0.75519999999999998</v>
      </c>
      <c r="E9" s="81">
        <v>0.4</v>
      </c>
      <c r="F9" s="82">
        <f t="shared" si="0"/>
        <v>1.1552</v>
      </c>
      <c r="G9" s="81">
        <v>1.121</v>
      </c>
      <c r="H9" s="83">
        <f t="shared" si="1"/>
        <v>3.4200000000000008E-2</v>
      </c>
      <c r="L9" s="98"/>
    </row>
    <row r="10" spans="3:12" ht="15" x14ac:dyDescent="0.25">
      <c r="C10" s="80" t="s">
        <v>51</v>
      </c>
      <c r="D10" s="81">
        <v>0.79100000000000004</v>
      </c>
      <c r="E10" s="81">
        <v>0.33210000000000001</v>
      </c>
      <c r="F10" s="82">
        <f t="shared" si="0"/>
        <v>1.1231</v>
      </c>
      <c r="G10" s="81">
        <v>1.123</v>
      </c>
      <c r="H10" s="83">
        <f t="shared" si="1"/>
        <v>9.9999999999988987E-5</v>
      </c>
      <c r="L10" s="98"/>
    </row>
    <row r="11" spans="3:12" ht="15" x14ac:dyDescent="0.25">
      <c r="C11" s="80" t="s">
        <v>52</v>
      </c>
      <c r="D11" s="81">
        <v>0.77649999999999997</v>
      </c>
      <c r="E11" s="81">
        <v>0.45500000000000002</v>
      </c>
      <c r="F11" s="82">
        <f t="shared" si="0"/>
        <v>1.2315</v>
      </c>
      <c r="G11" s="81">
        <v>1.21</v>
      </c>
      <c r="H11" s="83">
        <f t="shared" si="1"/>
        <v>2.1500000000000075E-2</v>
      </c>
      <c r="L11" s="98"/>
    </row>
    <row r="12" spans="3:12" ht="13.5" thickBot="1" x14ac:dyDescent="0.25">
      <c r="C12" s="88" t="s">
        <v>53</v>
      </c>
      <c r="D12" s="89">
        <v>0.76990000000000003</v>
      </c>
      <c r="E12" s="89">
        <v>0.31080000000000002</v>
      </c>
      <c r="F12" s="90">
        <f t="shared" si="0"/>
        <v>1.0807</v>
      </c>
      <c r="G12" s="89">
        <v>1.137</v>
      </c>
      <c r="H12" s="91">
        <f t="shared" si="1"/>
        <v>-5.6300000000000017E-2</v>
      </c>
      <c r="L12" s="98"/>
    </row>
    <row r="19" spans="3:6" x14ac:dyDescent="0.2">
      <c r="C19" s="36" t="s">
        <v>54</v>
      </c>
      <c r="D19" s="36" t="s">
        <v>55</v>
      </c>
      <c r="E19" s="36" t="s">
        <v>56</v>
      </c>
      <c r="F19" s="36" t="s">
        <v>57</v>
      </c>
    </row>
    <row r="20" spans="3:6" x14ac:dyDescent="0.2">
      <c r="C20" s="36" t="s">
        <v>58</v>
      </c>
      <c r="D20" s="36">
        <v>1.0901000000000001</v>
      </c>
      <c r="E20" s="36">
        <v>0.21360000000000001</v>
      </c>
      <c r="F20" s="36">
        <f>+D20+E20</f>
        <v>1.3037000000000001</v>
      </c>
    </row>
    <row r="21" spans="3:6" x14ac:dyDescent="0.2">
      <c r="C21" s="36" t="s">
        <v>59</v>
      </c>
      <c r="D21" s="36">
        <v>1.0901000000000001</v>
      </c>
      <c r="E21" s="36">
        <v>0.31069999999999998</v>
      </c>
      <c r="F21" s="36">
        <f>+D21+E21</f>
        <v>1.4008</v>
      </c>
    </row>
    <row r="22" spans="3:6" x14ac:dyDescent="0.2">
      <c r="C22" s="36" t="s">
        <v>60</v>
      </c>
      <c r="D22" s="36">
        <v>1.0901000000000001</v>
      </c>
      <c r="E22" s="36">
        <v>0.31069999999999998</v>
      </c>
      <c r="F22" s="36">
        <f>+D22+E22</f>
        <v>1.4008</v>
      </c>
    </row>
    <row r="23" spans="3:6" x14ac:dyDescent="0.2">
      <c r="C23" s="36" t="s">
        <v>61</v>
      </c>
      <c r="D23" s="36">
        <v>1.0901000000000001</v>
      </c>
      <c r="E23" s="36">
        <v>0.31069999999999998</v>
      </c>
      <c r="F23" s="36">
        <f t="shared" ref="F23:F29" si="2">+D23+E23</f>
        <v>1.4008</v>
      </c>
    </row>
    <row r="24" spans="3:6" x14ac:dyDescent="0.2">
      <c r="C24" s="36" t="s">
        <v>62</v>
      </c>
      <c r="D24" s="36">
        <v>1.0165</v>
      </c>
      <c r="E24" s="36">
        <v>0.38429999999999997</v>
      </c>
      <c r="F24" s="36">
        <f t="shared" si="2"/>
        <v>1.4007999999999998</v>
      </c>
    </row>
    <row r="25" spans="3:6" x14ac:dyDescent="0.2">
      <c r="C25" s="36" t="s">
        <v>63</v>
      </c>
      <c r="D25" s="36">
        <v>1.0028999999999999</v>
      </c>
      <c r="E25" s="36">
        <v>0.46889999999999998</v>
      </c>
      <c r="F25" s="36">
        <f t="shared" si="2"/>
        <v>1.4718</v>
      </c>
    </row>
    <row r="26" spans="3:6" x14ac:dyDescent="0.2">
      <c r="C26" s="36" t="s">
        <v>64</v>
      </c>
      <c r="D26" s="36">
        <v>0.93149999999999999</v>
      </c>
      <c r="E26" s="36">
        <v>0.46889999999999998</v>
      </c>
      <c r="F26" s="36">
        <f t="shared" si="2"/>
        <v>1.4003999999999999</v>
      </c>
    </row>
    <row r="27" spans="3:6" x14ac:dyDescent="0.2">
      <c r="C27" s="36" t="s">
        <v>173</v>
      </c>
      <c r="D27" s="36">
        <v>0.89949999999999997</v>
      </c>
      <c r="E27" s="36">
        <v>0.46889999999999998</v>
      </c>
      <c r="F27" s="36">
        <f t="shared" si="2"/>
        <v>1.3683999999999998</v>
      </c>
    </row>
    <row r="28" spans="3:6" x14ac:dyDescent="0.2">
      <c r="C28" s="36" t="s">
        <v>175</v>
      </c>
      <c r="D28" s="36">
        <v>0.66879999999999995</v>
      </c>
      <c r="E28" s="36">
        <v>0.46889999999999998</v>
      </c>
      <c r="F28" s="36">
        <f t="shared" si="2"/>
        <v>1.1376999999999999</v>
      </c>
    </row>
    <row r="29" spans="3:6" x14ac:dyDescent="0.2">
      <c r="C29" s="36" t="s">
        <v>197</v>
      </c>
      <c r="D29" s="36">
        <v>0.66690000000000005</v>
      </c>
      <c r="E29" s="36">
        <v>0.46889999999999998</v>
      </c>
      <c r="F29" s="36">
        <f t="shared" si="2"/>
        <v>1.1358000000000001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DE47-61EC-4717-A4DE-E6AE7C1A546C}">
  <sheetPr>
    <pageSetUpPr fitToPage="1"/>
  </sheetPr>
  <dimension ref="A3:Q39"/>
  <sheetViews>
    <sheetView showGridLines="0" zoomScaleNormal="100" workbookViewId="0">
      <pane ySplit="8" topLeftCell="A24" activePane="bottomLeft" state="frozen"/>
      <selection activeCell="M21" sqref="M21:M127"/>
      <selection pane="bottomLeft" activeCell="G36" sqref="G36"/>
    </sheetView>
  </sheetViews>
  <sheetFormatPr defaultRowHeight="15" x14ac:dyDescent="0.25"/>
  <cols>
    <col min="1" max="1" width="65.7109375" bestFit="1" customWidth="1"/>
    <col min="2" max="2" width="0.7109375" customWidth="1"/>
    <col min="3" max="3" width="2" customWidth="1"/>
    <col min="4" max="4" width="10.7109375" customWidth="1"/>
    <col min="5" max="5" width="0.7109375" customWidth="1"/>
    <col min="6" max="6" width="2" customWidth="1"/>
    <col min="7" max="7" width="14.140625" customWidth="1"/>
    <col min="8" max="8" width="0.7109375" customWidth="1"/>
    <col min="9" max="9" width="2" customWidth="1"/>
    <col min="10" max="10" width="12.42578125" customWidth="1"/>
    <col min="11" max="11" width="0.7109375" customWidth="1"/>
    <col min="12" max="12" width="2" bestFit="1" customWidth="1"/>
    <col min="13" max="13" width="14.140625" bestFit="1" customWidth="1"/>
  </cols>
  <sheetData>
    <row r="3" spans="1:13" ht="15.75" x14ac:dyDescent="0.25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25">
      <c r="A4" s="104" t="s">
        <v>196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x14ac:dyDescent="0.25">
      <c r="A5" s="104" t="s">
        <v>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2"/>
      <c r="B7" s="2"/>
      <c r="C7" s="2"/>
      <c r="D7" s="3" t="s">
        <v>2</v>
      </c>
      <c r="E7" s="3"/>
      <c r="F7" s="4"/>
      <c r="G7" s="3" t="s">
        <v>3</v>
      </c>
      <c r="H7" s="3"/>
      <c r="I7" s="4"/>
      <c r="J7" s="3" t="s">
        <v>4</v>
      </c>
      <c r="K7" s="3"/>
      <c r="L7" s="4"/>
      <c r="M7" s="4"/>
    </row>
    <row r="8" spans="1:13" ht="26.25" x14ac:dyDescent="0.25">
      <c r="A8" s="5"/>
      <c r="B8" s="5"/>
      <c r="C8" s="5"/>
      <c r="D8" s="6" t="s">
        <v>5</v>
      </c>
      <c r="E8" s="6"/>
      <c r="F8" s="7"/>
      <c r="G8" s="6" t="s">
        <v>6</v>
      </c>
      <c r="H8" s="6"/>
      <c r="I8" s="7"/>
      <c r="J8" s="6" t="s">
        <v>7</v>
      </c>
      <c r="K8" s="6"/>
      <c r="L8" s="7"/>
      <c r="M8" s="6" t="s">
        <v>8</v>
      </c>
    </row>
    <row r="9" spans="1:13" x14ac:dyDescent="0.25">
      <c r="A9" s="18" t="s">
        <v>9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x14ac:dyDescent="0.25">
      <c r="A10" s="71" t="s">
        <v>10</v>
      </c>
      <c r="B10" s="22"/>
      <c r="C10" s="22" t="s">
        <v>11</v>
      </c>
      <c r="D10" s="71">
        <v>63000</v>
      </c>
      <c r="E10" s="71"/>
      <c r="F10" s="71" t="s">
        <v>11</v>
      </c>
      <c r="G10" s="71">
        <v>999200</v>
      </c>
      <c r="H10" s="71"/>
      <c r="I10" s="71" t="s">
        <v>11</v>
      </c>
      <c r="J10" s="71">
        <v>509110</v>
      </c>
      <c r="K10" s="71"/>
      <c r="L10" s="71" t="s">
        <v>11</v>
      </c>
      <c r="M10" s="71">
        <f>SUM(D10:J10)</f>
        <v>1571310</v>
      </c>
    </row>
    <row r="11" spans="1:13" x14ac:dyDescent="0.25">
      <c r="A11" s="12" t="s">
        <v>12</v>
      </c>
      <c r="B11" s="24"/>
      <c r="C11" s="1"/>
      <c r="D11" s="92">
        <v>3000</v>
      </c>
      <c r="E11" s="93"/>
      <c r="F11" s="12"/>
      <c r="G11" s="92">
        <v>9420968</v>
      </c>
      <c r="H11" s="93"/>
      <c r="I11" s="12"/>
      <c r="J11" s="92">
        <v>768752</v>
      </c>
      <c r="K11" s="93"/>
      <c r="L11" s="12"/>
      <c r="M11" s="92">
        <f>SUM(D11:J11)</f>
        <v>10192720</v>
      </c>
    </row>
    <row r="12" spans="1:13" x14ac:dyDescent="0.25">
      <c r="A12" s="32" t="s">
        <v>13</v>
      </c>
      <c r="B12" s="21"/>
      <c r="C12" s="21"/>
      <c r="D12" s="94">
        <v>780000</v>
      </c>
      <c r="E12" s="94"/>
      <c r="F12" s="94"/>
      <c r="G12" s="94">
        <v>280000</v>
      </c>
      <c r="H12" s="32"/>
      <c r="I12" s="32"/>
      <c r="J12" s="32">
        <v>0</v>
      </c>
      <c r="K12" s="32"/>
      <c r="L12" s="32"/>
      <c r="M12" s="71">
        <f>SUM(D12:J12)</f>
        <v>1060000</v>
      </c>
    </row>
    <row r="13" spans="1:13" x14ac:dyDescent="0.25">
      <c r="A13" s="9" t="s">
        <v>14</v>
      </c>
      <c r="B13" s="25"/>
      <c r="C13" s="10" t="s">
        <v>11</v>
      </c>
      <c r="D13" s="11">
        <f>SUBTOTAL(9,D10:D12)</f>
        <v>846000</v>
      </c>
      <c r="E13" s="25"/>
      <c r="F13" s="10" t="s">
        <v>11</v>
      </c>
      <c r="G13" s="11">
        <f>SUBTOTAL(9,G10:G12)</f>
        <v>10700168</v>
      </c>
      <c r="H13" s="25"/>
      <c r="I13" s="10" t="s">
        <v>11</v>
      </c>
      <c r="J13" s="11">
        <f>SUBTOTAL(9,J10:J12)</f>
        <v>1277862</v>
      </c>
      <c r="K13" s="25"/>
      <c r="L13" s="10" t="s">
        <v>11</v>
      </c>
      <c r="M13" s="11">
        <f>SUM(D13:J13)</f>
        <v>12824030</v>
      </c>
    </row>
    <row r="14" spans="1:13" x14ac:dyDescent="0.25">
      <c r="A14" s="1"/>
      <c r="B14" s="26"/>
      <c r="C14" s="1"/>
      <c r="D14" s="13"/>
      <c r="E14" s="26"/>
      <c r="F14" s="1"/>
      <c r="G14" s="13"/>
      <c r="H14" s="26"/>
      <c r="I14" s="1"/>
      <c r="J14" s="13"/>
      <c r="K14" s="26"/>
      <c r="L14" s="1"/>
      <c r="M14" s="13"/>
    </row>
    <row r="15" spans="1:13" x14ac:dyDescent="0.25">
      <c r="A15" s="18" t="s">
        <v>15</v>
      </c>
      <c r="B15" s="19"/>
      <c r="C15" s="19"/>
      <c r="D15" s="20"/>
      <c r="E15" s="27"/>
      <c r="F15" s="19"/>
      <c r="G15" s="20"/>
      <c r="H15" s="27"/>
      <c r="I15" s="19"/>
      <c r="J15" s="20"/>
      <c r="K15" s="20"/>
      <c r="L15" s="19"/>
      <c r="M15" s="20"/>
    </row>
    <row r="16" spans="1:13" x14ac:dyDescent="0.25">
      <c r="A16" s="32" t="s">
        <v>43</v>
      </c>
      <c r="B16" s="33"/>
      <c r="C16" s="32" t="s">
        <v>11</v>
      </c>
      <c r="D16" s="34">
        <v>0</v>
      </c>
      <c r="E16" s="33"/>
      <c r="F16" s="32" t="s">
        <v>11</v>
      </c>
      <c r="G16" s="34">
        <v>5436396.8799999999</v>
      </c>
      <c r="H16" s="33"/>
      <c r="I16" s="32" t="s">
        <v>11</v>
      </c>
      <c r="J16" s="34">
        <v>0</v>
      </c>
      <c r="K16" s="33"/>
      <c r="L16" s="32" t="s">
        <v>11</v>
      </c>
      <c r="M16" s="34">
        <f>SUM(D16+G16+J16)</f>
        <v>5436396.8799999999</v>
      </c>
    </row>
    <row r="17" spans="1:17" x14ac:dyDescent="0.25">
      <c r="A17" s="12" t="s">
        <v>180</v>
      </c>
      <c r="B17" s="25"/>
      <c r="C17" s="12"/>
      <c r="D17" s="30">
        <v>0</v>
      </c>
      <c r="E17" s="29"/>
      <c r="F17" s="31"/>
      <c r="G17" s="30">
        <v>155300.32</v>
      </c>
      <c r="H17" s="29"/>
      <c r="I17" s="31"/>
      <c r="J17" s="30">
        <v>0</v>
      </c>
      <c r="K17" s="29"/>
      <c r="L17" s="31"/>
      <c r="M17" s="30">
        <f t="shared" ref="M17:M32" si="0">SUM(D17+G17+J17)</f>
        <v>155300.32</v>
      </c>
    </row>
    <row r="18" spans="1:17" x14ac:dyDescent="0.25">
      <c r="A18" s="32" t="s">
        <v>181</v>
      </c>
      <c r="B18" s="33"/>
      <c r="C18" s="32"/>
      <c r="D18" s="34">
        <v>0</v>
      </c>
      <c r="E18" s="34"/>
      <c r="F18" s="35"/>
      <c r="G18" s="34">
        <v>339957.51</v>
      </c>
      <c r="H18" s="34"/>
      <c r="I18" s="35"/>
      <c r="J18" s="34">
        <v>0</v>
      </c>
      <c r="K18" s="34"/>
      <c r="L18" s="35"/>
      <c r="M18" s="34">
        <f t="shared" si="0"/>
        <v>339957.51</v>
      </c>
    </row>
    <row r="19" spans="1:17" x14ac:dyDescent="0.25">
      <c r="A19" s="12" t="s">
        <v>182</v>
      </c>
      <c r="B19" s="25"/>
      <c r="C19" s="12"/>
      <c r="D19" s="30">
        <v>0</v>
      </c>
      <c r="E19" s="29"/>
      <c r="F19" s="31"/>
      <c r="G19" s="30">
        <v>108524.25</v>
      </c>
      <c r="H19" s="29"/>
      <c r="I19" s="31"/>
      <c r="J19" s="30">
        <v>0</v>
      </c>
      <c r="K19" s="29"/>
      <c r="L19" s="31"/>
      <c r="M19" s="30">
        <f t="shared" si="0"/>
        <v>108524.25</v>
      </c>
      <c r="Q19" s="97"/>
    </row>
    <row r="20" spans="1:17" x14ac:dyDescent="0.25">
      <c r="A20" s="32" t="s">
        <v>183</v>
      </c>
      <c r="B20" s="33"/>
      <c r="C20" s="32"/>
      <c r="D20" s="34">
        <v>0</v>
      </c>
      <c r="E20" s="34"/>
      <c r="F20" s="35"/>
      <c r="G20" s="34">
        <v>767553.55</v>
      </c>
      <c r="H20" s="34"/>
      <c r="I20" s="35"/>
      <c r="J20" s="34">
        <v>0</v>
      </c>
      <c r="K20" s="34"/>
      <c r="L20" s="35"/>
      <c r="M20" s="34">
        <f t="shared" si="0"/>
        <v>767553.55</v>
      </c>
    </row>
    <row r="21" spans="1:17" x14ac:dyDescent="0.25">
      <c r="A21" s="12" t="s">
        <v>184</v>
      </c>
      <c r="B21" s="25"/>
      <c r="C21" s="12"/>
      <c r="D21" s="30">
        <v>0</v>
      </c>
      <c r="E21" s="29"/>
      <c r="F21" s="31"/>
      <c r="G21" s="30">
        <v>291805.64</v>
      </c>
      <c r="H21" s="29"/>
      <c r="I21" s="31"/>
      <c r="J21" s="30">
        <v>0</v>
      </c>
      <c r="K21" s="29"/>
      <c r="L21" s="31"/>
      <c r="M21" s="30">
        <f t="shared" si="0"/>
        <v>291805.64</v>
      </c>
      <c r="N21" s="12"/>
    </row>
    <row r="22" spans="1:17" x14ac:dyDescent="0.25">
      <c r="A22" s="32" t="s">
        <v>185</v>
      </c>
      <c r="B22" s="33"/>
      <c r="C22" s="32"/>
      <c r="D22" s="34">
        <v>0</v>
      </c>
      <c r="E22" s="34"/>
      <c r="F22" s="35"/>
      <c r="G22" s="34">
        <v>186125.71</v>
      </c>
      <c r="H22" s="34"/>
      <c r="I22" s="35"/>
      <c r="J22" s="34">
        <v>0</v>
      </c>
      <c r="K22" s="34"/>
      <c r="L22" s="35"/>
      <c r="M22" s="34">
        <f t="shared" si="0"/>
        <v>186125.71</v>
      </c>
      <c r="N22" s="12"/>
    </row>
    <row r="23" spans="1:17" x14ac:dyDescent="0.25">
      <c r="A23" s="12" t="s">
        <v>186</v>
      </c>
      <c r="B23" s="25"/>
      <c r="C23" s="12"/>
      <c r="D23" s="30">
        <v>0</v>
      </c>
      <c r="E23" s="29"/>
      <c r="F23" s="31"/>
      <c r="G23" s="30">
        <v>264422.83</v>
      </c>
      <c r="H23" s="29"/>
      <c r="I23" s="31"/>
      <c r="J23" s="30">
        <v>0</v>
      </c>
      <c r="K23" s="29"/>
      <c r="L23" s="31"/>
      <c r="M23" s="30">
        <f t="shared" si="0"/>
        <v>264422.83</v>
      </c>
      <c r="N23" s="12"/>
    </row>
    <row r="24" spans="1:17" x14ac:dyDescent="0.25">
      <c r="A24" s="32" t="s">
        <v>187</v>
      </c>
      <c r="B24" s="33"/>
      <c r="C24" s="32"/>
      <c r="D24" s="34">
        <v>846000</v>
      </c>
      <c r="E24" s="34"/>
      <c r="F24" s="35"/>
      <c r="G24" s="34">
        <v>0</v>
      </c>
      <c r="H24" s="34"/>
      <c r="I24" s="35"/>
      <c r="J24" s="34">
        <v>0</v>
      </c>
      <c r="K24" s="34"/>
      <c r="L24" s="35"/>
      <c r="M24" s="34">
        <f t="shared" si="0"/>
        <v>846000</v>
      </c>
      <c r="N24" s="12"/>
    </row>
    <row r="25" spans="1:17" x14ac:dyDescent="0.25">
      <c r="A25" s="12" t="s">
        <v>188</v>
      </c>
      <c r="B25" s="25"/>
      <c r="C25" s="12"/>
      <c r="D25" s="30">
        <v>0</v>
      </c>
      <c r="E25" s="29"/>
      <c r="F25" s="31"/>
      <c r="G25" s="30">
        <v>379308</v>
      </c>
      <c r="H25" s="29"/>
      <c r="I25" s="31"/>
      <c r="J25" s="30">
        <v>0</v>
      </c>
      <c r="K25" s="29"/>
      <c r="L25" s="31"/>
      <c r="M25" s="30">
        <f t="shared" si="0"/>
        <v>379308</v>
      </c>
    </row>
    <row r="26" spans="1:17" x14ac:dyDescent="0.25">
      <c r="A26" s="32" t="s">
        <v>189</v>
      </c>
      <c r="B26" s="33"/>
      <c r="C26" s="32"/>
      <c r="D26" s="34">
        <v>0</v>
      </c>
      <c r="E26" s="34"/>
      <c r="F26" s="35"/>
      <c r="G26" s="34">
        <v>740717.91</v>
      </c>
      <c r="H26" s="34"/>
      <c r="I26" s="35"/>
      <c r="J26" s="34">
        <v>0</v>
      </c>
      <c r="K26" s="34"/>
      <c r="L26" s="35"/>
      <c r="M26" s="34">
        <f t="shared" si="0"/>
        <v>740717.91</v>
      </c>
    </row>
    <row r="27" spans="1:17" x14ac:dyDescent="0.25">
      <c r="A27" s="12" t="s">
        <v>190</v>
      </c>
      <c r="B27" s="25"/>
      <c r="C27" s="12"/>
      <c r="D27" s="30">
        <v>0</v>
      </c>
      <c r="E27" s="29"/>
      <c r="F27" s="31"/>
      <c r="G27" s="30">
        <f>1615282.96+50000</f>
        <v>1665282.96</v>
      </c>
      <c r="H27" s="29"/>
      <c r="I27" s="31"/>
      <c r="J27" s="30">
        <v>0</v>
      </c>
      <c r="K27" s="29"/>
      <c r="L27" s="31"/>
      <c r="M27" s="30">
        <f t="shared" si="0"/>
        <v>1665282.96</v>
      </c>
    </row>
    <row r="28" spans="1:17" x14ac:dyDescent="0.25">
      <c r="A28" s="32" t="s">
        <v>191</v>
      </c>
      <c r="B28" s="33"/>
      <c r="C28" s="32"/>
      <c r="D28" s="34">
        <v>0</v>
      </c>
      <c r="E28" s="34"/>
      <c r="F28" s="35"/>
      <c r="G28" s="34">
        <v>269604.28000000003</v>
      </c>
      <c r="H28" s="34"/>
      <c r="I28" s="35"/>
      <c r="J28" s="34">
        <v>0</v>
      </c>
      <c r="K28" s="34"/>
      <c r="L28" s="35"/>
      <c r="M28" s="34">
        <f t="shared" si="0"/>
        <v>269604.28000000003</v>
      </c>
    </row>
    <row r="29" spans="1:17" x14ac:dyDescent="0.25">
      <c r="A29" s="12" t="s">
        <v>192</v>
      </c>
      <c r="B29" s="25"/>
      <c r="C29" s="12"/>
      <c r="D29" s="30">
        <v>0</v>
      </c>
      <c r="E29" s="29"/>
      <c r="F29" s="31"/>
      <c r="G29" s="30">
        <v>531882.68000000005</v>
      </c>
      <c r="H29" s="29"/>
      <c r="I29" s="31"/>
      <c r="J29" s="30">
        <v>0</v>
      </c>
      <c r="K29" s="29"/>
      <c r="L29" s="31"/>
      <c r="M29" s="30">
        <f t="shared" si="0"/>
        <v>531882.68000000005</v>
      </c>
    </row>
    <row r="30" spans="1:17" x14ac:dyDescent="0.25">
      <c r="A30" s="32" t="s">
        <v>193</v>
      </c>
      <c r="B30" s="33"/>
      <c r="C30" s="32"/>
      <c r="D30" s="34">
        <v>0</v>
      </c>
      <c r="E30" s="34"/>
      <c r="F30" s="35"/>
      <c r="G30" s="34">
        <v>6772</v>
      </c>
      <c r="H30" s="34"/>
      <c r="I30" s="35"/>
      <c r="J30" s="34">
        <v>0</v>
      </c>
      <c r="K30" s="34"/>
      <c r="L30" s="35"/>
      <c r="M30" s="34">
        <f t="shared" si="0"/>
        <v>6772</v>
      </c>
    </row>
    <row r="31" spans="1:17" x14ac:dyDescent="0.25">
      <c r="A31" s="12" t="s">
        <v>194</v>
      </c>
      <c r="B31" s="25"/>
      <c r="C31" s="12"/>
      <c r="D31" s="30">
        <v>0</v>
      </c>
      <c r="E31" s="29"/>
      <c r="F31" s="31"/>
      <c r="G31" s="30">
        <v>3000</v>
      </c>
      <c r="H31" s="29"/>
      <c r="I31" s="31"/>
      <c r="J31" s="30">
        <v>1291287</v>
      </c>
      <c r="K31" s="29"/>
      <c r="L31" s="31"/>
      <c r="M31" s="30">
        <f t="shared" si="0"/>
        <v>1294287</v>
      </c>
    </row>
    <row r="32" spans="1:17" x14ac:dyDescent="0.25">
      <c r="A32" s="32" t="s">
        <v>195</v>
      </c>
      <c r="B32" s="33"/>
      <c r="C32" s="32"/>
      <c r="D32" s="34">
        <v>0</v>
      </c>
      <c r="E32" s="34"/>
      <c r="F32" s="35"/>
      <c r="G32" s="34">
        <v>19000</v>
      </c>
      <c r="H32" s="34"/>
      <c r="I32" s="35"/>
      <c r="J32" s="34">
        <v>0</v>
      </c>
      <c r="K32" s="34"/>
      <c r="L32" s="35"/>
      <c r="M32" s="34">
        <f t="shared" si="0"/>
        <v>19000</v>
      </c>
    </row>
    <row r="33" spans="1:13" x14ac:dyDescent="0.25">
      <c r="A33" s="9" t="s">
        <v>40</v>
      </c>
      <c r="B33" s="25"/>
      <c r="C33" s="10" t="s">
        <v>11</v>
      </c>
      <c r="D33" s="11">
        <f>SUM(D16:D32)</f>
        <v>846000</v>
      </c>
      <c r="E33" s="25"/>
      <c r="F33" s="10" t="s">
        <v>11</v>
      </c>
      <c r="G33" s="11">
        <f>SUM(G16:G32)</f>
        <v>11165654.519999998</v>
      </c>
      <c r="H33" s="25"/>
      <c r="I33" s="10" t="s">
        <v>11</v>
      </c>
      <c r="J33" s="11">
        <f>SUM(J16:J32)</f>
        <v>1291287</v>
      </c>
      <c r="K33" s="25"/>
      <c r="L33" s="10" t="s">
        <v>11</v>
      </c>
      <c r="M33" s="11">
        <f>SUM(M16:M32)</f>
        <v>13302941.519999998</v>
      </c>
    </row>
    <row r="34" spans="1:13" x14ac:dyDescent="0.25">
      <c r="A34" s="1"/>
      <c r="B34" s="24"/>
      <c r="C34" s="1"/>
      <c r="D34" s="8"/>
      <c r="E34" s="24"/>
      <c r="F34" s="1"/>
      <c r="G34" s="8"/>
      <c r="H34" s="24"/>
      <c r="I34" s="1"/>
      <c r="J34" s="8"/>
      <c r="K34" s="24"/>
      <c r="L34" s="1"/>
      <c r="M34" s="8"/>
    </row>
    <row r="35" spans="1:13" x14ac:dyDescent="0.25">
      <c r="A35" s="15" t="s">
        <v>41</v>
      </c>
      <c r="B35" s="28"/>
      <c r="C35" s="15" t="s">
        <v>11</v>
      </c>
      <c r="D35" s="16">
        <v>0</v>
      </c>
      <c r="E35" s="28"/>
      <c r="F35" s="15" t="s">
        <v>11</v>
      </c>
      <c r="G35" s="16">
        <v>465487</v>
      </c>
      <c r="H35" s="28"/>
      <c r="I35" s="15" t="s">
        <v>11</v>
      </c>
      <c r="J35" s="16">
        <v>13425</v>
      </c>
      <c r="K35" s="28"/>
      <c r="L35" s="15" t="s">
        <v>11</v>
      </c>
      <c r="M35" s="16">
        <f t="shared" ref="M35" si="1">SUM(D35:J35)</f>
        <v>478912</v>
      </c>
    </row>
    <row r="36" spans="1:13" x14ac:dyDescent="0.25">
      <c r="A36" s="1"/>
      <c r="B36" s="24"/>
      <c r="C36" s="1"/>
      <c r="D36" s="8"/>
      <c r="E36" s="24"/>
      <c r="F36" s="1"/>
      <c r="G36" s="8"/>
      <c r="H36" s="24"/>
      <c r="I36" s="1"/>
      <c r="J36" s="8"/>
      <c r="K36" s="24"/>
      <c r="L36" s="1"/>
      <c r="M36" s="8"/>
    </row>
    <row r="37" spans="1:13" x14ac:dyDescent="0.25">
      <c r="A37" s="12" t="s">
        <v>42</v>
      </c>
      <c r="B37" s="17"/>
      <c r="C37" s="12" t="s">
        <v>11</v>
      </c>
      <c r="D37" s="96">
        <f t="shared" ref="D37:M37" si="2">-D13+D33-D35</f>
        <v>0</v>
      </c>
      <c r="E37" s="96">
        <f t="shared" si="2"/>
        <v>0</v>
      </c>
      <c r="F37" s="96"/>
      <c r="G37" s="95">
        <f t="shared" si="2"/>
        <v>-0.48000000230967999</v>
      </c>
      <c r="H37" s="96">
        <f t="shared" si="2"/>
        <v>0</v>
      </c>
      <c r="I37" s="96"/>
      <c r="J37" s="96">
        <f>-J13+J33-J35</f>
        <v>0</v>
      </c>
      <c r="K37" s="96">
        <f t="shared" si="2"/>
        <v>0</v>
      </c>
      <c r="L37" s="96"/>
      <c r="M37" s="95">
        <f t="shared" si="2"/>
        <v>-0.48000000230967999</v>
      </c>
    </row>
    <row r="39" spans="1:13" ht="59.25" customHeight="1" x14ac:dyDescent="0.25">
      <c r="A39" s="105" t="s">
        <v>200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</row>
  </sheetData>
  <mergeCells count="4">
    <mergeCell ref="A3:M3"/>
    <mergeCell ref="A4:M4"/>
    <mergeCell ref="A5:M5"/>
    <mergeCell ref="A39:M39"/>
  </mergeCells>
  <pageMargins left="0.7" right="0.7" top="0.75" bottom="0.75" header="0.3" footer="0.3"/>
  <pageSetup scale="7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FF03-5D70-4ED6-963B-62F0430F2D94}">
  <sheetPr>
    <pageSetUpPr fitToPage="1"/>
  </sheetPr>
  <dimension ref="A3:P135"/>
  <sheetViews>
    <sheetView showGridLines="0" tabSelected="1" zoomScaleNormal="100" workbookViewId="0">
      <pane ySplit="8" topLeftCell="A9" activePane="bottomLeft" state="frozen"/>
      <selection activeCell="M21" sqref="M21:M127"/>
      <selection pane="bottomLeft" activeCell="P14" sqref="P14"/>
    </sheetView>
  </sheetViews>
  <sheetFormatPr defaultRowHeight="15" x14ac:dyDescent="0.25"/>
  <cols>
    <col min="1" max="1" width="65.7109375" bestFit="1" customWidth="1"/>
    <col min="2" max="2" width="0.7109375" customWidth="1"/>
    <col min="3" max="3" width="2" bestFit="1" customWidth="1"/>
    <col min="4" max="4" width="10.7109375" bestFit="1" customWidth="1"/>
    <col min="5" max="5" width="0.7109375" customWidth="1"/>
    <col min="6" max="6" width="2" bestFit="1" customWidth="1"/>
    <col min="7" max="7" width="14.140625" bestFit="1" customWidth="1"/>
    <col min="8" max="8" width="0.7109375" customWidth="1"/>
    <col min="9" max="9" width="2" bestFit="1" customWidth="1"/>
    <col min="10" max="10" width="12.42578125" bestFit="1" customWidth="1"/>
    <col min="11" max="11" width="0.7109375" customWidth="1"/>
    <col min="12" max="12" width="2" bestFit="1" customWidth="1"/>
    <col min="13" max="13" width="14.140625" bestFit="1" customWidth="1"/>
  </cols>
  <sheetData>
    <row r="3" spans="1:14" ht="15.75" x14ac:dyDescent="0.25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4" x14ac:dyDescent="0.25">
      <c r="A4" s="104" t="s">
        <v>196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4" x14ac:dyDescent="0.25">
      <c r="A5" s="104" t="s">
        <v>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25">
      <c r="A7" s="2"/>
      <c r="B7" s="2"/>
      <c r="C7" s="2"/>
      <c r="D7" s="3" t="s">
        <v>2</v>
      </c>
      <c r="E7" s="3"/>
      <c r="F7" s="4"/>
      <c r="G7" s="3" t="s">
        <v>3</v>
      </c>
      <c r="H7" s="3"/>
      <c r="I7" s="4"/>
      <c r="J7" s="3" t="s">
        <v>4</v>
      </c>
      <c r="K7" s="3"/>
      <c r="L7" s="4"/>
      <c r="M7" s="4"/>
    </row>
    <row r="8" spans="1:14" ht="26.25" x14ac:dyDescent="0.25">
      <c r="A8" s="5"/>
      <c r="B8" s="5"/>
      <c r="C8" s="5"/>
      <c r="D8" s="6" t="s">
        <v>5</v>
      </c>
      <c r="E8" s="6"/>
      <c r="F8" s="7"/>
      <c r="G8" s="6" t="s">
        <v>6</v>
      </c>
      <c r="H8" s="6"/>
      <c r="I8" s="7"/>
      <c r="J8" s="6" t="s">
        <v>7</v>
      </c>
      <c r="K8" s="6"/>
      <c r="L8" s="7"/>
      <c r="M8" s="6" t="s">
        <v>8</v>
      </c>
    </row>
    <row r="9" spans="1:14" x14ac:dyDescent="0.25">
      <c r="A9" s="18" t="s">
        <v>9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4" x14ac:dyDescent="0.25">
      <c r="A10" s="21" t="s">
        <v>10</v>
      </c>
      <c r="B10" s="24"/>
      <c r="C10" s="21" t="s">
        <v>11</v>
      </c>
      <c r="D10" s="22">
        <v>63000</v>
      </c>
      <c r="E10" s="24"/>
      <c r="F10" s="21" t="s">
        <v>11</v>
      </c>
      <c r="G10" s="22">
        <v>999200</v>
      </c>
      <c r="H10" s="24"/>
      <c r="I10" s="21" t="s">
        <v>11</v>
      </c>
      <c r="J10" s="22">
        <v>509110</v>
      </c>
      <c r="K10" s="24"/>
      <c r="L10" s="21" t="s">
        <v>11</v>
      </c>
      <c r="M10" s="22">
        <f t="shared" ref="M10:M12" si="0">SUM(D10:J10)</f>
        <v>1571310</v>
      </c>
    </row>
    <row r="11" spans="1:14" x14ac:dyDescent="0.25">
      <c r="A11" s="1" t="s">
        <v>12</v>
      </c>
      <c r="B11" s="24"/>
      <c r="C11" s="1"/>
      <c r="D11" s="8">
        <v>3000</v>
      </c>
      <c r="E11" s="24"/>
      <c r="F11" s="1"/>
      <c r="G11" s="8">
        <v>9420968</v>
      </c>
      <c r="H11" s="24"/>
      <c r="I11" s="1"/>
      <c r="J11" s="8">
        <v>768752</v>
      </c>
      <c r="K11" s="24"/>
      <c r="L11" s="1"/>
      <c r="M11" s="8">
        <f t="shared" si="0"/>
        <v>10192720</v>
      </c>
      <c r="N11">
        <f>+M11/M13</f>
        <v>0.79481411069687147</v>
      </c>
    </row>
    <row r="12" spans="1:14" x14ac:dyDescent="0.25">
      <c r="A12" s="21" t="s">
        <v>13</v>
      </c>
      <c r="B12" s="24"/>
      <c r="C12" s="21"/>
      <c r="D12" s="22">
        <v>780000</v>
      </c>
      <c r="E12" s="24"/>
      <c r="F12" s="21"/>
      <c r="G12" s="22">
        <v>280000</v>
      </c>
      <c r="H12" s="24"/>
      <c r="I12" s="21"/>
      <c r="J12" s="22">
        <v>0</v>
      </c>
      <c r="K12" s="24"/>
      <c r="L12" s="21"/>
      <c r="M12" s="22">
        <f t="shared" si="0"/>
        <v>1060000</v>
      </c>
    </row>
    <row r="13" spans="1:14" x14ac:dyDescent="0.25">
      <c r="A13" s="9" t="s">
        <v>14</v>
      </c>
      <c r="B13" s="25"/>
      <c r="C13" s="10" t="s">
        <v>11</v>
      </c>
      <c r="D13" s="11">
        <f>SUBTOTAL(9,D10:D12)</f>
        <v>846000</v>
      </c>
      <c r="E13" s="25"/>
      <c r="F13" s="10" t="s">
        <v>11</v>
      </c>
      <c r="G13" s="11">
        <f>SUBTOTAL(9,G10:G12)</f>
        <v>10700168</v>
      </c>
      <c r="H13" s="25"/>
      <c r="I13" s="10" t="s">
        <v>11</v>
      </c>
      <c r="J13" s="11">
        <f>SUBTOTAL(9,J10:J12)</f>
        <v>1277862</v>
      </c>
      <c r="K13" s="25"/>
      <c r="L13" s="10" t="s">
        <v>11</v>
      </c>
      <c r="M13" s="11">
        <f>SUM(D13:J13)</f>
        <v>12824030</v>
      </c>
    </row>
    <row r="14" spans="1:14" x14ac:dyDescent="0.25">
      <c r="A14" s="1"/>
      <c r="B14" s="26"/>
      <c r="C14" s="1"/>
      <c r="D14" s="13"/>
      <c r="E14" s="26"/>
      <c r="F14" s="1"/>
      <c r="G14" s="13"/>
      <c r="H14" s="26"/>
      <c r="I14" s="1"/>
      <c r="J14" s="13"/>
      <c r="K14" s="26"/>
      <c r="L14" s="1"/>
      <c r="M14" s="13"/>
    </row>
    <row r="15" spans="1:14" x14ac:dyDescent="0.25">
      <c r="A15" s="18" t="s">
        <v>15</v>
      </c>
      <c r="B15" s="27"/>
      <c r="C15" s="19"/>
      <c r="D15" s="20"/>
      <c r="E15" s="27"/>
      <c r="F15" s="19"/>
      <c r="G15" s="20"/>
      <c r="H15" s="27"/>
      <c r="I15" s="19"/>
      <c r="J15" s="20"/>
      <c r="K15" s="27"/>
      <c r="L15" s="19"/>
      <c r="M15" s="20"/>
    </row>
    <row r="16" spans="1:14" x14ac:dyDescent="0.25">
      <c r="A16" s="12" t="s">
        <v>16</v>
      </c>
      <c r="B16" s="26"/>
      <c r="C16" s="1"/>
      <c r="D16" s="13"/>
      <c r="E16" s="26"/>
      <c r="F16" s="1"/>
      <c r="G16" s="13"/>
      <c r="H16" s="26"/>
      <c r="I16" s="1"/>
      <c r="J16" s="13"/>
      <c r="K16" s="26"/>
      <c r="L16" s="1"/>
      <c r="M16" s="13"/>
    </row>
    <row r="17" spans="1:16" x14ac:dyDescent="0.25">
      <c r="A17" s="23" t="s">
        <v>17</v>
      </c>
      <c r="B17" s="24"/>
      <c r="C17" s="21" t="s">
        <v>11</v>
      </c>
      <c r="D17" s="22">
        <v>0</v>
      </c>
      <c r="E17" s="24"/>
      <c r="F17" s="21" t="s">
        <v>11</v>
      </c>
      <c r="G17" s="22">
        <v>4877426.8810499888</v>
      </c>
      <c r="H17" s="24"/>
      <c r="I17" s="21" t="s">
        <v>11</v>
      </c>
      <c r="J17" s="22">
        <v>0</v>
      </c>
      <c r="K17" s="24"/>
      <c r="L17" s="21" t="s">
        <v>11</v>
      </c>
      <c r="M17" s="22">
        <f t="shared" ref="M17:M20" si="1">SUM(D17:J17)</f>
        <v>4877426.8810499888</v>
      </c>
    </row>
    <row r="18" spans="1:16" x14ac:dyDescent="0.25">
      <c r="A18" s="14" t="s">
        <v>18</v>
      </c>
      <c r="B18" s="24"/>
      <c r="C18" s="1"/>
      <c r="D18" s="8">
        <v>0</v>
      </c>
      <c r="E18" s="24"/>
      <c r="F18" s="1"/>
      <c r="G18" s="8">
        <v>211950</v>
      </c>
      <c r="H18" s="24"/>
      <c r="I18" s="1"/>
      <c r="J18" s="8">
        <v>0</v>
      </c>
      <c r="K18" s="24"/>
      <c r="L18" s="1"/>
      <c r="M18" s="8">
        <f t="shared" si="1"/>
        <v>211950</v>
      </c>
    </row>
    <row r="19" spans="1:16" x14ac:dyDescent="0.25">
      <c r="A19" s="23" t="s">
        <v>19</v>
      </c>
      <c r="B19" s="24"/>
      <c r="C19" s="21"/>
      <c r="D19" s="22">
        <v>0</v>
      </c>
      <c r="E19" s="24"/>
      <c r="F19" s="21"/>
      <c r="G19" s="22">
        <v>318790</v>
      </c>
      <c r="H19" s="24"/>
      <c r="I19" s="21"/>
      <c r="J19" s="22">
        <v>0</v>
      </c>
      <c r="K19" s="24"/>
      <c r="L19" s="21"/>
      <c r="M19" s="22">
        <f t="shared" si="1"/>
        <v>318790</v>
      </c>
    </row>
    <row r="20" spans="1:16" x14ac:dyDescent="0.25">
      <c r="A20" s="14" t="s">
        <v>20</v>
      </c>
      <c r="B20" s="24"/>
      <c r="C20" s="1"/>
      <c r="D20" s="8">
        <v>0</v>
      </c>
      <c r="E20" s="24"/>
      <c r="F20" s="1"/>
      <c r="G20" s="8">
        <v>28230</v>
      </c>
      <c r="H20" s="24"/>
      <c r="I20" s="1"/>
      <c r="J20" s="8">
        <v>0</v>
      </c>
      <c r="K20" s="24"/>
      <c r="L20" s="1"/>
      <c r="M20" s="8">
        <f t="shared" si="1"/>
        <v>28230</v>
      </c>
    </row>
    <row r="21" spans="1:16" x14ac:dyDescent="0.25">
      <c r="A21" s="12" t="s">
        <v>21</v>
      </c>
      <c r="B21" s="25"/>
      <c r="C21" s="10" t="s">
        <v>11</v>
      </c>
      <c r="D21" s="11">
        <f>SUBTOTAL(9,D17:D20)</f>
        <v>0</v>
      </c>
      <c r="E21" s="25"/>
      <c r="F21" s="10" t="s">
        <v>11</v>
      </c>
      <c r="G21" s="11">
        <f>SUBTOTAL(9,G17:G20)</f>
        <v>5436396.8810499888</v>
      </c>
      <c r="H21" s="25"/>
      <c r="I21" s="10" t="s">
        <v>11</v>
      </c>
      <c r="J21" s="11">
        <f>SUBTOTAL(9,J17:J20)</f>
        <v>0</v>
      </c>
      <c r="K21" s="25"/>
      <c r="L21" s="10" t="s">
        <v>11</v>
      </c>
      <c r="M21" s="11">
        <f>SUBTOTAL(9,M17:M20)</f>
        <v>5436396.8810499888</v>
      </c>
      <c r="P21">
        <f>+G21/G129</f>
        <v>0.48688564295675441</v>
      </c>
    </row>
    <row r="22" spans="1:16" x14ac:dyDescent="0.25">
      <c r="A22" s="1"/>
      <c r="B22" s="24"/>
      <c r="C22" s="1"/>
      <c r="D22" s="8"/>
      <c r="E22" s="24"/>
      <c r="F22" s="1"/>
      <c r="G22" s="8"/>
      <c r="H22" s="24"/>
      <c r="I22" s="1"/>
      <c r="J22" s="8"/>
      <c r="K22" s="24"/>
      <c r="L22" s="1"/>
      <c r="M22" s="8"/>
    </row>
    <row r="23" spans="1:16" x14ac:dyDescent="0.25">
      <c r="A23" s="12" t="s">
        <v>22</v>
      </c>
      <c r="B23" s="24"/>
      <c r="C23" s="1"/>
      <c r="D23" s="8"/>
      <c r="E23" s="24"/>
      <c r="F23" s="1"/>
      <c r="G23" s="8"/>
      <c r="H23" s="24"/>
      <c r="I23" s="1"/>
      <c r="J23" s="8"/>
      <c r="K23" s="24"/>
      <c r="L23" s="1"/>
      <c r="M23" s="8"/>
      <c r="P23">
        <f>+G21/M129</f>
        <v>0.4086612627739622</v>
      </c>
    </row>
    <row r="24" spans="1:16" x14ac:dyDescent="0.25">
      <c r="A24" s="23" t="s">
        <v>17</v>
      </c>
      <c r="B24" s="24"/>
      <c r="C24" s="21" t="s">
        <v>11</v>
      </c>
      <c r="D24" s="22">
        <v>0</v>
      </c>
      <c r="E24" s="24"/>
      <c r="F24" s="21" t="s">
        <v>11</v>
      </c>
      <c r="G24" s="22">
        <v>145200.32999999999</v>
      </c>
      <c r="H24" s="24"/>
      <c r="I24" s="21" t="s">
        <v>11</v>
      </c>
      <c r="J24" s="22">
        <v>0</v>
      </c>
      <c r="K24" s="24"/>
      <c r="L24" s="21" t="s">
        <v>11</v>
      </c>
      <c r="M24" s="22">
        <f t="shared" ref="M24:M26" si="2">SUM(D24:J24)</f>
        <v>145200.32999999999</v>
      </c>
    </row>
    <row r="25" spans="1:16" x14ac:dyDescent="0.25">
      <c r="A25" s="14" t="s">
        <v>19</v>
      </c>
      <c r="B25" s="24"/>
      <c r="C25" s="1"/>
      <c r="D25" s="8">
        <v>0</v>
      </c>
      <c r="E25" s="24"/>
      <c r="F25" s="1"/>
      <c r="G25" s="8">
        <v>10100</v>
      </c>
      <c r="H25" s="24"/>
      <c r="I25" s="1"/>
      <c r="J25" s="8">
        <v>0</v>
      </c>
      <c r="K25" s="24"/>
      <c r="L25" s="1"/>
      <c r="M25" s="8">
        <f t="shared" si="2"/>
        <v>10100</v>
      </c>
    </row>
    <row r="26" spans="1:16" x14ac:dyDescent="0.25">
      <c r="A26" s="23" t="s">
        <v>20</v>
      </c>
      <c r="B26" s="24"/>
      <c r="C26" s="21"/>
      <c r="D26" s="22">
        <v>0</v>
      </c>
      <c r="E26" s="24"/>
      <c r="F26" s="21"/>
      <c r="G26" s="22">
        <v>0</v>
      </c>
      <c r="H26" s="24"/>
      <c r="I26" s="21"/>
      <c r="J26" s="22">
        <v>0</v>
      </c>
      <c r="K26" s="24"/>
      <c r="L26" s="21"/>
      <c r="M26" s="22">
        <f t="shared" si="2"/>
        <v>0</v>
      </c>
    </row>
    <row r="27" spans="1:16" x14ac:dyDescent="0.25">
      <c r="A27" s="12" t="str">
        <f>A23&amp;" - Total"</f>
        <v>12 - Instruction Resources &amp; Media Services - Total</v>
      </c>
      <c r="B27" s="25"/>
      <c r="C27" s="10" t="s">
        <v>11</v>
      </c>
      <c r="D27" s="11">
        <f>SUBTOTAL(9,D23:D26)</f>
        <v>0</v>
      </c>
      <c r="E27" s="25"/>
      <c r="F27" s="10" t="s">
        <v>11</v>
      </c>
      <c r="G27" s="11">
        <f>SUBTOTAL(9,G23:G26)</f>
        <v>155300.32999999999</v>
      </c>
      <c r="H27" s="25"/>
      <c r="I27" s="10" t="s">
        <v>11</v>
      </c>
      <c r="J27" s="11">
        <f>SUBTOTAL(9,J23:J26)</f>
        <v>0</v>
      </c>
      <c r="K27" s="25"/>
      <c r="L27" s="10" t="s">
        <v>11</v>
      </c>
      <c r="M27" s="11">
        <f>SUBTOTAL(9,M23:M26)</f>
        <v>155300.32999999999</v>
      </c>
    </row>
    <row r="28" spans="1:16" x14ac:dyDescent="0.25">
      <c r="A28" s="1"/>
      <c r="B28" s="24"/>
      <c r="C28" s="1"/>
      <c r="D28" s="8"/>
      <c r="E28" s="24"/>
      <c r="F28" s="1"/>
      <c r="G28" s="8"/>
      <c r="H28" s="24"/>
      <c r="I28" s="1"/>
      <c r="J28" s="8"/>
      <c r="K28" s="24"/>
      <c r="L28" s="1"/>
      <c r="M28" s="8"/>
    </row>
    <row r="29" spans="1:16" x14ac:dyDescent="0.25">
      <c r="A29" s="12" t="s">
        <v>23</v>
      </c>
      <c r="B29" s="24"/>
      <c r="C29" s="1"/>
      <c r="D29" s="8"/>
      <c r="E29" s="24"/>
      <c r="F29" s="1"/>
      <c r="G29" s="8"/>
      <c r="H29" s="24"/>
      <c r="I29" s="1"/>
      <c r="J29" s="8"/>
      <c r="K29" s="24"/>
      <c r="L29" s="1"/>
      <c r="M29" s="8"/>
    </row>
    <row r="30" spans="1:16" x14ac:dyDescent="0.25">
      <c r="A30" s="23" t="s">
        <v>17</v>
      </c>
      <c r="B30" s="24"/>
      <c r="C30" s="21" t="s">
        <v>11</v>
      </c>
      <c r="D30" s="22">
        <v>0</v>
      </c>
      <c r="E30" s="24"/>
      <c r="F30" s="21" t="s">
        <v>11</v>
      </c>
      <c r="G30" s="22">
        <v>241723.51200000002</v>
      </c>
      <c r="H30" s="24"/>
      <c r="I30" s="21" t="s">
        <v>11</v>
      </c>
      <c r="J30" s="22">
        <v>0</v>
      </c>
      <c r="K30" s="24"/>
      <c r="L30" s="21" t="s">
        <v>11</v>
      </c>
      <c r="M30" s="22">
        <f t="shared" ref="M30:M33" si="3">SUM(D30:J30)</f>
        <v>241723.51200000002</v>
      </c>
    </row>
    <row r="31" spans="1:16" x14ac:dyDescent="0.25">
      <c r="A31" s="14" t="s">
        <v>18</v>
      </c>
      <c r="B31" s="24"/>
      <c r="C31" s="1"/>
      <c r="D31" s="8">
        <v>0</v>
      </c>
      <c r="E31" s="24"/>
      <c r="F31" s="1"/>
      <c r="G31" s="8">
        <v>52434</v>
      </c>
      <c r="H31" s="24"/>
      <c r="I31" s="1"/>
      <c r="J31" s="8">
        <v>0</v>
      </c>
      <c r="K31" s="24"/>
      <c r="L31" s="1"/>
      <c r="M31" s="8">
        <f t="shared" si="3"/>
        <v>52434</v>
      </c>
    </row>
    <row r="32" spans="1:16" x14ac:dyDescent="0.25">
      <c r="A32" s="23" t="s">
        <v>19</v>
      </c>
      <c r="B32" s="24"/>
      <c r="C32" s="21"/>
      <c r="D32" s="22">
        <v>0</v>
      </c>
      <c r="E32" s="24"/>
      <c r="F32" s="21"/>
      <c r="G32" s="22">
        <v>21000</v>
      </c>
      <c r="H32" s="24"/>
      <c r="I32" s="21"/>
      <c r="J32" s="22">
        <v>0</v>
      </c>
      <c r="K32" s="24"/>
      <c r="L32" s="21"/>
      <c r="M32" s="22">
        <f t="shared" si="3"/>
        <v>21000</v>
      </c>
    </row>
    <row r="33" spans="1:13" x14ac:dyDescent="0.25">
      <c r="A33" s="14" t="s">
        <v>20</v>
      </c>
      <c r="B33" s="24"/>
      <c r="C33" s="1"/>
      <c r="D33" s="8">
        <v>0</v>
      </c>
      <c r="E33" s="24"/>
      <c r="F33" s="1"/>
      <c r="G33" s="8">
        <v>24800</v>
      </c>
      <c r="H33" s="24"/>
      <c r="I33" s="1"/>
      <c r="J33" s="8">
        <v>0</v>
      </c>
      <c r="K33" s="24"/>
      <c r="L33" s="1"/>
      <c r="M33" s="8">
        <f t="shared" si="3"/>
        <v>24800</v>
      </c>
    </row>
    <row r="34" spans="1:13" x14ac:dyDescent="0.25">
      <c r="A34" s="12" t="str">
        <f>A29&amp;" - Total"</f>
        <v>13 - Curriculum Development &amp; Instructional Staff Development - Total</v>
      </c>
      <c r="B34" s="25"/>
      <c r="C34" s="10" t="s">
        <v>11</v>
      </c>
      <c r="D34" s="11">
        <f>SUBTOTAL(9,D30:D33)</f>
        <v>0</v>
      </c>
      <c r="E34" s="25"/>
      <c r="F34" s="10" t="s">
        <v>11</v>
      </c>
      <c r="G34" s="11">
        <f>SUBTOTAL(9,G30:G33)</f>
        <v>339957.51199999999</v>
      </c>
      <c r="H34" s="25"/>
      <c r="I34" s="10" t="s">
        <v>11</v>
      </c>
      <c r="J34" s="11">
        <f>SUBTOTAL(9,J30:J33)</f>
        <v>0</v>
      </c>
      <c r="K34" s="25"/>
      <c r="L34" s="10" t="s">
        <v>11</v>
      </c>
      <c r="M34" s="11">
        <f>SUBTOTAL(9,M30:M33)</f>
        <v>339957.51199999999</v>
      </c>
    </row>
    <row r="35" spans="1:13" x14ac:dyDescent="0.25">
      <c r="A35" s="1"/>
      <c r="B35" s="24"/>
      <c r="C35" s="1"/>
      <c r="D35" s="8"/>
      <c r="E35" s="24"/>
      <c r="F35" s="1"/>
      <c r="G35" s="8"/>
      <c r="H35" s="24"/>
      <c r="I35" s="1"/>
      <c r="J35" s="8"/>
      <c r="K35" s="24"/>
      <c r="L35" s="1"/>
      <c r="M35" s="8"/>
    </row>
    <row r="36" spans="1:13" x14ac:dyDescent="0.25">
      <c r="A36" s="12" t="s">
        <v>24</v>
      </c>
      <c r="B36" s="24"/>
      <c r="C36" s="1"/>
      <c r="D36" s="8"/>
      <c r="E36" s="24"/>
      <c r="F36" s="1"/>
      <c r="G36" s="8"/>
      <c r="H36" s="24"/>
      <c r="I36" s="1"/>
      <c r="J36" s="8"/>
      <c r="K36" s="24"/>
      <c r="L36" s="1"/>
      <c r="M36" s="8"/>
    </row>
    <row r="37" spans="1:13" x14ac:dyDescent="0.25">
      <c r="A37" s="23" t="s">
        <v>17</v>
      </c>
      <c r="B37" s="24"/>
      <c r="C37" s="21" t="s">
        <v>11</v>
      </c>
      <c r="D37" s="22">
        <v>0</v>
      </c>
      <c r="E37" s="24"/>
      <c r="F37" s="21" t="s">
        <v>11</v>
      </c>
      <c r="G37" s="22">
        <v>103674.25900000001</v>
      </c>
      <c r="H37" s="24"/>
      <c r="I37" s="21" t="s">
        <v>11</v>
      </c>
      <c r="J37" s="22">
        <v>0</v>
      </c>
      <c r="K37" s="24"/>
      <c r="L37" s="21" t="s">
        <v>11</v>
      </c>
      <c r="M37" s="22">
        <f t="shared" ref="M37:M40" si="4">SUM(D37:J37)</f>
        <v>103674.25900000001</v>
      </c>
    </row>
    <row r="38" spans="1:13" x14ac:dyDescent="0.25">
      <c r="A38" s="14" t="s">
        <v>18</v>
      </c>
      <c r="B38" s="24"/>
      <c r="C38" s="1"/>
      <c r="D38" s="8">
        <v>0</v>
      </c>
      <c r="E38" s="24"/>
      <c r="F38" s="1"/>
      <c r="G38" s="8">
        <v>1200</v>
      </c>
      <c r="H38" s="24"/>
      <c r="I38" s="1"/>
      <c r="J38" s="8">
        <v>0</v>
      </c>
      <c r="K38" s="24"/>
      <c r="L38" s="1"/>
      <c r="M38" s="8">
        <f t="shared" si="4"/>
        <v>1200</v>
      </c>
    </row>
    <row r="39" spans="1:13" x14ac:dyDescent="0.25">
      <c r="A39" s="23" t="s">
        <v>19</v>
      </c>
      <c r="B39" s="24"/>
      <c r="C39" s="21"/>
      <c r="D39" s="22">
        <v>0</v>
      </c>
      <c r="E39" s="24"/>
      <c r="F39" s="21"/>
      <c r="G39" s="22">
        <v>2150</v>
      </c>
      <c r="H39" s="24"/>
      <c r="I39" s="21"/>
      <c r="J39" s="22">
        <v>0</v>
      </c>
      <c r="K39" s="24"/>
      <c r="L39" s="21"/>
      <c r="M39" s="22">
        <f t="shared" si="4"/>
        <v>2150</v>
      </c>
    </row>
    <row r="40" spans="1:13" x14ac:dyDescent="0.25">
      <c r="A40" s="14" t="s">
        <v>20</v>
      </c>
      <c r="B40" s="24"/>
      <c r="C40" s="1"/>
      <c r="D40" s="8">
        <v>0</v>
      </c>
      <c r="E40" s="24"/>
      <c r="F40" s="1"/>
      <c r="G40" s="8">
        <v>1500</v>
      </c>
      <c r="H40" s="24"/>
      <c r="I40" s="1"/>
      <c r="J40" s="8">
        <v>0</v>
      </c>
      <c r="K40" s="24"/>
      <c r="L40" s="1"/>
      <c r="M40" s="8">
        <f t="shared" si="4"/>
        <v>1500</v>
      </c>
    </row>
    <row r="41" spans="1:13" x14ac:dyDescent="0.25">
      <c r="A41" s="12" t="str">
        <f>A36&amp;" - Total"</f>
        <v>21 - Instructional Leadership - Total</v>
      </c>
      <c r="B41" s="25"/>
      <c r="C41" s="10" t="s">
        <v>11</v>
      </c>
      <c r="D41" s="11">
        <f>SUBTOTAL(9,D37:D40)</f>
        <v>0</v>
      </c>
      <c r="E41" s="25"/>
      <c r="F41" s="10" t="s">
        <v>11</v>
      </c>
      <c r="G41" s="11">
        <f>SUBTOTAL(9,G37:G40)</f>
        <v>108524.25900000001</v>
      </c>
      <c r="H41" s="25"/>
      <c r="I41" s="10" t="s">
        <v>11</v>
      </c>
      <c r="J41" s="11">
        <f>SUBTOTAL(9,J37:J40)</f>
        <v>0</v>
      </c>
      <c r="K41" s="25"/>
      <c r="L41" s="10" t="s">
        <v>11</v>
      </c>
      <c r="M41" s="11">
        <f>SUBTOTAL(9,M37:M40)</f>
        <v>108524.25900000001</v>
      </c>
    </row>
    <row r="42" spans="1:13" x14ac:dyDescent="0.25">
      <c r="A42" s="1"/>
      <c r="B42" s="24"/>
      <c r="C42" s="1"/>
      <c r="D42" s="8"/>
      <c r="E42" s="24"/>
      <c r="F42" s="1"/>
      <c r="G42" s="8"/>
      <c r="H42" s="24"/>
      <c r="I42" s="1"/>
      <c r="J42" s="8"/>
      <c r="K42" s="24"/>
      <c r="L42" s="1"/>
      <c r="M42" s="8"/>
    </row>
    <row r="43" spans="1:13" x14ac:dyDescent="0.25">
      <c r="A43" s="12" t="s">
        <v>25</v>
      </c>
      <c r="B43" s="24"/>
      <c r="C43" s="1"/>
      <c r="D43" s="8"/>
      <c r="E43" s="24"/>
      <c r="F43" s="1"/>
      <c r="G43" s="8"/>
      <c r="H43" s="24"/>
      <c r="I43" s="1"/>
      <c r="J43" s="8"/>
      <c r="K43" s="24"/>
      <c r="L43" s="1"/>
      <c r="M43" s="8"/>
    </row>
    <row r="44" spans="1:13" x14ac:dyDescent="0.25">
      <c r="A44" s="23" t="s">
        <v>17</v>
      </c>
      <c r="B44" s="24"/>
      <c r="C44" s="21" t="s">
        <v>11</v>
      </c>
      <c r="D44" s="22">
        <v>0</v>
      </c>
      <c r="E44" s="24"/>
      <c r="F44" s="21" t="s">
        <v>11</v>
      </c>
      <c r="G44" s="22">
        <v>750253.55000000051</v>
      </c>
      <c r="H44" s="24"/>
      <c r="I44" s="21" t="s">
        <v>11</v>
      </c>
      <c r="J44" s="22">
        <v>0</v>
      </c>
      <c r="K44" s="24"/>
      <c r="L44" s="21" t="s">
        <v>11</v>
      </c>
      <c r="M44" s="22">
        <f t="shared" ref="M44:M47" si="5">SUM(D44:J44)</f>
        <v>750253.55000000051</v>
      </c>
    </row>
    <row r="45" spans="1:13" x14ac:dyDescent="0.25">
      <c r="A45" s="14" t="s">
        <v>18</v>
      </c>
      <c r="B45" s="24"/>
      <c r="C45" s="1"/>
      <c r="D45" s="8">
        <v>0</v>
      </c>
      <c r="E45" s="24"/>
      <c r="F45" s="1"/>
      <c r="G45" s="8">
        <v>8300</v>
      </c>
      <c r="H45" s="24"/>
      <c r="I45" s="1"/>
      <c r="J45" s="8">
        <v>0</v>
      </c>
      <c r="K45" s="24"/>
      <c r="L45" s="1"/>
      <c r="M45" s="8">
        <f t="shared" si="5"/>
        <v>8300</v>
      </c>
    </row>
    <row r="46" spans="1:13" x14ac:dyDescent="0.25">
      <c r="A46" s="23" t="s">
        <v>19</v>
      </c>
      <c r="B46" s="24"/>
      <c r="C46" s="21"/>
      <c r="D46" s="22">
        <v>0</v>
      </c>
      <c r="E46" s="24"/>
      <c r="F46" s="21"/>
      <c r="G46" s="22">
        <v>8500</v>
      </c>
      <c r="H46" s="24"/>
      <c r="I46" s="21"/>
      <c r="J46" s="22">
        <v>0</v>
      </c>
      <c r="K46" s="24"/>
      <c r="L46" s="21"/>
      <c r="M46" s="22">
        <f t="shared" si="5"/>
        <v>8500</v>
      </c>
    </row>
    <row r="47" spans="1:13" x14ac:dyDescent="0.25">
      <c r="A47" s="14" t="s">
        <v>20</v>
      </c>
      <c r="B47" s="24"/>
      <c r="C47" s="1"/>
      <c r="D47" s="8">
        <v>0</v>
      </c>
      <c r="E47" s="24"/>
      <c r="F47" s="1"/>
      <c r="G47" s="8">
        <v>500</v>
      </c>
      <c r="H47" s="24"/>
      <c r="I47" s="1"/>
      <c r="J47" s="8">
        <v>0</v>
      </c>
      <c r="K47" s="24"/>
      <c r="L47" s="1"/>
      <c r="M47" s="8">
        <f t="shared" si="5"/>
        <v>500</v>
      </c>
    </row>
    <row r="48" spans="1:13" x14ac:dyDescent="0.25">
      <c r="A48" s="12" t="str">
        <f>A43&amp;" - Total"</f>
        <v>23 - School Leadership - Total</v>
      </c>
      <c r="B48" s="25"/>
      <c r="C48" s="10" t="s">
        <v>11</v>
      </c>
      <c r="D48" s="11">
        <f>SUBTOTAL(9,D44:D47)</f>
        <v>0</v>
      </c>
      <c r="E48" s="25"/>
      <c r="F48" s="10" t="s">
        <v>11</v>
      </c>
      <c r="G48" s="11">
        <f>SUBTOTAL(9,G44:G47)</f>
        <v>767553.55000000051</v>
      </c>
      <c r="H48" s="25"/>
      <c r="I48" s="10" t="s">
        <v>11</v>
      </c>
      <c r="J48" s="11">
        <f>SUBTOTAL(9,J44:J47)</f>
        <v>0</v>
      </c>
      <c r="K48" s="25"/>
      <c r="L48" s="10" t="s">
        <v>11</v>
      </c>
      <c r="M48" s="11">
        <f>SUBTOTAL(9,M44:M47)</f>
        <v>767553.55000000051</v>
      </c>
    </row>
    <row r="49" spans="1:13" x14ac:dyDescent="0.25">
      <c r="A49" s="1"/>
      <c r="B49" s="24"/>
      <c r="C49" s="1"/>
      <c r="D49" s="8"/>
      <c r="E49" s="24"/>
      <c r="F49" s="1"/>
      <c r="G49" s="8"/>
      <c r="H49" s="24"/>
      <c r="I49" s="1"/>
      <c r="J49" s="8"/>
      <c r="K49" s="24"/>
      <c r="L49" s="1"/>
      <c r="M49" s="8"/>
    </row>
    <row r="50" spans="1:13" x14ac:dyDescent="0.25">
      <c r="A50" s="12" t="s">
        <v>26</v>
      </c>
      <c r="B50" s="24"/>
      <c r="C50" s="1"/>
      <c r="D50" s="8"/>
      <c r="E50" s="24"/>
      <c r="F50" s="1"/>
      <c r="G50" s="8"/>
      <c r="H50" s="24"/>
      <c r="I50" s="1"/>
      <c r="J50" s="8"/>
      <c r="K50" s="24"/>
      <c r="L50" s="1"/>
      <c r="M50" s="8"/>
    </row>
    <row r="51" spans="1:13" x14ac:dyDescent="0.25">
      <c r="A51" s="23" t="s">
        <v>17</v>
      </c>
      <c r="B51" s="24"/>
      <c r="C51" s="21" t="s">
        <v>11</v>
      </c>
      <c r="D51" s="22">
        <v>0</v>
      </c>
      <c r="E51" s="24"/>
      <c r="F51" s="21" t="s">
        <v>11</v>
      </c>
      <c r="G51" s="22">
        <v>282805.64210000006</v>
      </c>
      <c r="H51" s="24"/>
      <c r="I51" s="21" t="s">
        <v>11</v>
      </c>
      <c r="J51" s="22">
        <v>0</v>
      </c>
      <c r="K51" s="24"/>
      <c r="L51" s="21" t="s">
        <v>11</v>
      </c>
      <c r="M51" s="22">
        <f t="shared" ref="M51:M54" si="6">SUM(D51:J51)</f>
        <v>282805.64210000006</v>
      </c>
    </row>
    <row r="52" spans="1:13" x14ac:dyDescent="0.25">
      <c r="A52" s="14" t="s">
        <v>18</v>
      </c>
      <c r="B52" s="24"/>
      <c r="C52" s="1"/>
      <c r="D52" s="8">
        <v>0</v>
      </c>
      <c r="E52" s="24"/>
      <c r="F52" s="1"/>
      <c r="G52" s="8">
        <v>7000</v>
      </c>
      <c r="H52" s="24"/>
      <c r="I52" s="1"/>
      <c r="J52" s="8">
        <v>0</v>
      </c>
      <c r="K52" s="24"/>
      <c r="L52" s="1"/>
      <c r="M52" s="8">
        <f t="shared" si="6"/>
        <v>7000</v>
      </c>
    </row>
    <row r="53" spans="1:13" x14ac:dyDescent="0.25">
      <c r="A53" s="23" t="s">
        <v>19</v>
      </c>
      <c r="B53" s="24"/>
      <c r="C53" s="21"/>
      <c r="D53" s="22">
        <v>0</v>
      </c>
      <c r="E53" s="24"/>
      <c r="F53" s="21"/>
      <c r="G53" s="22">
        <v>1500</v>
      </c>
      <c r="H53" s="24"/>
      <c r="I53" s="21"/>
      <c r="J53" s="22">
        <v>0</v>
      </c>
      <c r="K53" s="24"/>
      <c r="L53" s="21"/>
      <c r="M53" s="22">
        <f t="shared" si="6"/>
        <v>1500</v>
      </c>
    </row>
    <row r="54" spans="1:13" x14ac:dyDescent="0.25">
      <c r="A54" s="14" t="s">
        <v>20</v>
      </c>
      <c r="B54" s="24"/>
      <c r="C54" s="1"/>
      <c r="D54" s="8">
        <v>0</v>
      </c>
      <c r="E54" s="24"/>
      <c r="F54" s="1"/>
      <c r="G54" s="8">
        <v>500</v>
      </c>
      <c r="H54" s="24"/>
      <c r="I54" s="1"/>
      <c r="J54" s="8">
        <v>0</v>
      </c>
      <c r="K54" s="24"/>
      <c r="L54" s="1"/>
      <c r="M54" s="8">
        <f t="shared" si="6"/>
        <v>500</v>
      </c>
    </row>
    <row r="55" spans="1:13" x14ac:dyDescent="0.25">
      <c r="A55" s="12" t="str">
        <f>A50&amp;" - Total"</f>
        <v>31 - Guidance, Counseling &amp; Evaluation Services - Total</v>
      </c>
      <c r="B55" s="25"/>
      <c r="C55" s="10" t="s">
        <v>11</v>
      </c>
      <c r="D55" s="11">
        <f>SUBTOTAL(9,D51:D54)</f>
        <v>0</v>
      </c>
      <c r="E55" s="25"/>
      <c r="F55" s="10" t="s">
        <v>11</v>
      </c>
      <c r="G55" s="11">
        <f>SUBTOTAL(9,G51:G54)</f>
        <v>291805.64210000006</v>
      </c>
      <c r="H55" s="25"/>
      <c r="I55" s="10" t="s">
        <v>11</v>
      </c>
      <c r="J55" s="11">
        <f>SUBTOTAL(9,J51:J54)</f>
        <v>0</v>
      </c>
      <c r="K55" s="25"/>
      <c r="L55" s="10" t="s">
        <v>11</v>
      </c>
      <c r="M55" s="11">
        <f>SUBTOTAL(9,M51:M54)</f>
        <v>291805.64210000006</v>
      </c>
    </row>
    <row r="56" spans="1:13" x14ac:dyDescent="0.25">
      <c r="A56" s="1"/>
      <c r="B56" s="24"/>
      <c r="C56" s="1"/>
      <c r="D56" s="8"/>
      <c r="E56" s="24"/>
      <c r="F56" s="1"/>
      <c r="G56" s="8"/>
      <c r="H56" s="24"/>
      <c r="I56" s="1"/>
      <c r="J56" s="8"/>
      <c r="K56" s="24"/>
      <c r="L56" s="1"/>
      <c r="M56" s="8"/>
    </row>
    <row r="57" spans="1:13" x14ac:dyDescent="0.25">
      <c r="A57" s="12" t="s">
        <v>27</v>
      </c>
      <c r="B57" s="24"/>
      <c r="C57" s="1"/>
      <c r="D57" s="8"/>
      <c r="E57" s="24"/>
      <c r="F57" s="1"/>
      <c r="G57" s="8"/>
      <c r="H57" s="24"/>
      <c r="I57" s="1"/>
      <c r="J57" s="8"/>
      <c r="K57" s="24"/>
      <c r="L57" s="1"/>
      <c r="M57" s="8"/>
    </row>
    <row r="58" spans="1:13" x14ac:dyDescent="0.25">
      <c r="A58" s="23" t="s">
        <v>17</v>
      </c>
      <c r="B58" s="24"/>
      <c r="C58" s="21" t="s">
        <v>11</v>
      </c>
      <c r="D58" s="22">
        <v>0</v>
      </c>
      <c r="E58" s="24"/>
      <c r="F58" s="21" t="s">
        <v>11</v>
      </c>
      <c r="G58" s="22">
        <v>168201.71000000002</v>
      </c>
      <c r="H58" s="24"/>
      <c r="I58" s="21" t="s">
        <v>11</v>
      </c>
      <c r="J58" s="22">
        <v>0</v>
      </c>
      <c r="K58" s="24"/>
      <c r="L58" s="21" t="s">
        <v>11</v>
      </c>
      <c r="M58" s="22">
        <f t="shared" ref="M58:M61" si="7">SUM(D58:J58)</f>
        <v>168201.71000000002</v>
      </c>
    </row>
    <row r="59" spans="1:13" x14ac:dyDescent="0.25">
      <c r="A59" s="14" t="s">
        <v>18</v>
      </c>
      <c r="B59" s="24"/>
      <c r="C59" s="1"/>
      <c r="D59" s="8">
        <v>0</v>
      </c>
      <c r="E59" s="24"/>
      <c r="F59" s="1"/>
      <c r="G59" s="8">
        <v>650</v>
      </c>
      <c r="H59" s="24"/>
      <c r="I59" s="1"/>
      <c r="J59" s="8">
        <v>0</v>
      </c>
      <c r="K59" s="24"/>
      <c r="L59" s="1"/>
      <c r="M59" s="8">
        <f t="shared" si="7"/>
        <v>650</v>
      </c>
    </row>
    <row r="60" spans="1:13" x14ac:dyDescent="0.25">
      <c r="A60" s="23" t="s">
        <v>19</v>
      </c>
      <c r="B60" s="24"/>
      <c r="C60" s="21"/>
      <c r="D60" s="22">
        <v>0</v>
      </c>
      <c r="E60" s="24"/>
      <c r="F60" s="21"/>
      <c r="G60" s="22">
        <v>12774</v>
      </c>
      <c r="H60" s="24"/>
      <c r="I60" s="21"/>
      <c r="J60" s="22">
        <v>0</v>
      </c>
      <c r="K60" s="24"/>
      <c r="L60" s="21"/>
      <c r="M60" s="22">
        <f t="shared" si="7"/>
        <v>12774</v>
      </c>
    </row>
    <row r="61" spans="1:13" x14ac:dyDescent="0.25">
      <c r="A61" s="14" t="s">
        <v>20</v>
      </c>
      <c r="B61" s="24"/>
      <c r="C61" s="1"/>
      <c r="D61" s="8">
        <v>0</v>
      </c>
      <c r="E61" s="24"/>
      <c r="F61" s="1"/>
      <c r="G61" s="8">
        <v>4500</v>
      </c>
      <c r="H61" s="24"/>
      <c r="I61" s="1"/>
      <c r="J61" s="8">
        <v>0</v>
      </c>
      <c r="K61" s="24"/>
      <c r="L61" s="1"/>
      <c r="M61" s="8">
        <f t="shared" si="7"/>
        <v>4500</v>
      </c>
    </row>
    <row r="62" spans="1:13" x14ac:dyDescent="0.25">
      <c r="A62" s="12" t="str">
        <f>A57&amp;" - Total"</f>
        <v>33 - Health Services - Total</v>
      </c>
      <c r="B62" s="25"/>
      <c r="C62" s="10" t="s">
        <v>11</v>
      </c>
      <c r="D62" s="11">
        <f>SUBTOTAL(9,D58:D61)</f>
        <v>0</v>
      </c>
      <c r="E62" s="25"/>
      <c r="F62" s="10" t="s">
        <v>11</v>
      </c>
      <c r="G62" s="11">
        <f>SUBTOTAL(9,G58:G61)</f>
        <v>186125.71000000002</v>
      </c>
      <c r="H62" s="25"/>
      <c r="I62" s="10" t="s">
        <v>11</v>
      </c>
      <c r="J62" s="11">
        <f>SUBTOTAL(9,J58:J61)</f>
        <v>0</v>
      </c>
      <c r="K62" s="25"/>
      <c r="L62" s="10" t="s">
        <v>11</v>
      </c>
      <c r="M62" s="11">
        <f>SUBTOTAL(9,M58:M61)</f>
        <v>186125.71000000002</v>
      </c>
    </row>
    <row r="63" spans="1:13" x14ac:dyDescent="0.25">
      <c r="A63" s="1"/>
      <c r="B63" s="24"/>
      <c r="C63" s="1"/>
      <c r="D63" s="8"/>
      <c r="E63" s="24"/>
      <c r="F63" s="1"/>
      <c r="G63" s="8"/>
      <c r="H63" s="24"/>
      <c r="I63" s="1"/>
      <c r="J63" s="8"/>
      <c r="K63" s="24"/>
      <c r="L63" s="1"/>
      <c r="M63" s="8"/>
    </row>
    <row r="64" spans="1:13" x14ac:dyDescent="0.25">
      <c r="A64" s="12" t="s">
        <v>28</v>
      </c>
      <c r="B64" s="24"/>
      <c r="C64" s="1"/>
      <c r="D64" s="8"/>
      <c r="E64" s="24"/>
      <c r="F64" s="1"/>
      <c r="G64" s="8"/>
      <c r="H64" s="24"/>
      <c r="I64" s="1"/>
      <c r="J64" s="8"/>
      <c r="K64" s="24"/>
      <c r="L64" s="1"/>
      <c r="M64" s="8"/>
    </row>
    <row r="65" spans="1:13" x14ac:dyDescent="0.25">
      <c r="A65" s="23" t="s">
        <v>17</v>
      </c>
      <c r="B65" s="24"/>
      <c r="C65" s="21" t="s">
        <v>11</v>
      </c>
      <c r="D65" s="22">
        <v>0</v>
      </c>
      <c r="E65" s="24"/>
      <c r="F65" s="21" t="s">
        <v>11</v>
      </c>
      <c r="G65" s="22">
        <v>193872.81999999998</v>
      </c>
      <c r="H65" s="24"/>
      <c r="I65" s="21" t="s">
        <v>11</v>
      </c>
      <c r="J65" s="22">
        <v>0</v>
      </c>
      <c r="K65" s="24"/>
      <c r="L65" s="21" t="s">
        <v>11</v>
      </c>
      <c r="M65" s="22">
        <f t="shared" ref="M65:M68" si="8">SUM(D65:J65)</f>
        <v>193872.81999999998</v>
      </c>
    </row>
    <row r="66" spans="1:13" x14ac:dyDescent="0.25">
      <c r="A66" s="14" t="s">
        <v>18</v>
      </c>
      <c r="B66" s="24"/>
      <c r="C66" s="1"/>
      <c r="D66" s="8">
        <v>0</v>
      </c>
      <c r="E66" s="24"/>
      <c r="F66" s="1"/>
      <c r="G66" s="8">
        <v>20400</v>
      </c>
      <c r="H66" s="24"/>
      <c r="I66" s="1"/>
      <c r="J66" s="8">
        <v>0</v>
      </c>
      <c r="K66" s="24"/>
      <c r="L66" s="1"/>
      <c r="M66" s="8">
        <f t="shared" si="8"/>
        <v>20400</v>
      </c>
    </row>
    <row r="67" spans="1:13" x14ac:dyDescent="0.25">
      <c r="A67" s="23" t="s">
        <v>19</v>
      </c>
      <c r="B67" s="24"/>
      <c r="C67" s="21"/>
      <c r="D67" s="22">
        <v>0</v>
      </c>
      <c r="E67" s="24"/>
      <c r="F67" s="21"/>
      <c r="G67" s="22">
        <v>54150</v>
      </c>
      <c r="H67" s="24"/>
      <c r="I67" s="21"/>
      <c r="J67" s="22">
        <v>0</v>
      </c>
      <c r="K67" s="24"/>
      <c r="L67" s="21"/>
      <c r="M67" s="22">
        <f t="shared" si="8"/>
        <v>54150</v>
      </c>
    </row>
    <row r="68" spans="1:13" x14ac:dyDescent="0.25">
      <c r="A68" s="14" t="s">
        <v>20</v>
      </c>
      <c r="B68" s="24"/>
      <c r="C68" s="1"/>
      <c r="D68" s="8">
        <v>0</v>
      </c>
      <c r="E68" s="24"/>
      <c r="F68" s="1"/>
      <c r="G68" s="8">
        <v>-4000</v>
      </c>
      <c r="H68" s="24"/>
      <c r="I68" s="1"/>
      <c r="J68" s="8">
        <v>0</v>
      </c>
      <c r="K68" s="24"/>
      <c r="L68" s="1"/>
      <c r="M68" s="8">
        <f t="shared" si="8"/>
        <v>-4000</v>
      </c>
    </row>
    <row r="69" spans="1:13" x14ac:dyDescent="0.25">
      <c r="A69" s="12" t="str">
        <f>A64&amp;" - Total"</f>
        <v>34 - Student (Pupil) Transportation - Total</v>
      </c>
      <c r="B69" s="25"/>
      <c r="C69" s="10" t="s">
        <v>11</v>
      </c>
      <c r="D69" s="11">
        <f>SUBTOTAL(9,D65:D68)</f>
        <v>0</v>
      </c>
      <c r="E69" s="25"/>
      <c r="F69" s="10" t="s">
        <v>11</v>
      </c>
      <c r="G69" s="11">
        <f>SUBTOTAL(9,G65:G68)</f>
        <v>264422.81999999995</v>
      </c>
      <c r="H69" s="25"/>
      <c r="I69" s="10" t="s">
        <v>11</v>
      </c>
      <c r="J69" s="11">
        <f>SUBTOTAL(9,J65:J68)</f>
        <v>0</v>
      </c>
      <c r="K69" s="25"/>
      <c r="L69" s="10" t="s">
        <v>11</v>
      </c>
      <c r="M69" s="11">
        <f>SUBTOTAL(9,M65:M68)</f>
        <v>264422.81999999995</v>
      </c>
    </row>
    <row r="70" spans="1:13" x14ac:dyDescent="0.25">
      <c r="A70" s="1"/>
      <c r="B70" s="24"/>
      <c r="C70" s="1"/>
      <c r="D70" s="8"/>
      <c r="E70" s="24"/>
      <c r="F70" s="1"/>
      <c r="G70" s="8"/>
      <c r="H70" s="24"/>
      <c r="I70" s="1"/>
      <c r="J70" s="8"/>
      <c r="K70" s="24"/>
      <c r="L70" s="1"/>
      <c r="M70" s="8"/>
    </row>
    <row r="71" spans="1:13" x14ac:dyDescent="0.25">
      <c r="A71" s="12" t="s">
        <v>29</v>
      </c>
      <c r="B71" s="24"/>
      <c r="C71" s="1"/>
      <c r="D71" s="8"/>
      <c r="E71" s="24"/>
      <c r="F71" s="1"/>
      <c r="G71" s="8"/>
      <c r="H71" s="24"/>
      <c r="I71" s="1"/>
      <c r="J71" s="8"/>
      <c r="K71" s="24"/>
      <c r="L71" s="1"/>
      <c r="M71" s="8"/>
    </row>
    <row r="72" spans="1:13" x14ac:dyDescent="0.25">
      <c r="A72" s="23" t="s">
        <v>17</v>
      </c>
      <c r="B72" s="24"/>
      <c r="C72" s="21" t="s">
        <v>11</v>
      </c>
      <c r="D72" s="22">
        <v>499025</v>
      </c>
      <c r="E72" s="24"/>
      <c r="F72" s="21" t="s">
        <v>11</v>
      </c>
      <c r="G72" s="22">
        <v>0</v>
      </c>
      <c r="H72" s="24"/>
      <c r="I72" s="21" t="s">
        <v>11</v>
      </c>
      <c r="J72" s="22">
        <v>0</v>
      </c>
      <c r="K72" s="24"/>
      <c r="L72" s="21" t="s">
        <v>11</v>
      </c>
      <c r="M72" s="22">
        <f t="shared" ref="M72:M76" si="9">SUM(D72:J72)</f>
        <v>499025</v>
      </c>
    </row>
    <row r="73" spans="1:13" x14ac:dyDescent="0.25">
      <c r="A73" s="14" t="s">
        <v>18</v>
      </c>
      <c r="B73" s="24"/>
      <c r="C73" s="1"/>
      <c r="D73" s="8">
        <v>9200</v>
      </c>
      <c r="E73" s="24"/>
      <c r="F73" s="1"/>
      <c r="G73" s="8">
        <v>0</v>
      </c>
      <c r="H73" s="24"/>
      <c r="I73" s="1"/>
      <c r="J73" s="8">
        <v>0</v>
      </c>
      <c r="K73" s="24"/>
      <c r="L73" s="1"/>
      <c r="M73" s="8">
        <f t="shared" si="9"/>
        <v>9200</v>
      </c>
    </row>
    <row r="74" spans="1:13" x14ac:dyDescent="0.25">
      <c r="A74" s="14" t="s">
        <v>19</v>
      </c>
      <c r="B74" s="24"/>
      <c r="C74" s="1"/>
      <c r="D74" s="8">
        <v>337775</v>
      </c>
      <c r="E74" s="24"/>
      <c r="F74" s="1"/>
      <c r="G74" s="8">
        <v>0</v>
      </c>
      <c r="H74" s="24"/>
      <c r="I74" s="1"/>
      <c r="J74" s="8">
        <v>0</v>
      </c>
      <c r="K74" s="24"/>
      <c r="L74" s="1"/>
      <c r="M74" s="8">
        <f t="shared" si="9"/>
        <v>337775</v>
      </c>
    </row>
    <row r="75" spans="1:13" x14ac:dyDescent="0.25">
      <c r="A75" s="23" t="s">
        <v>20</v>
      </c>
      <c r="B75" s="24"/>
      <c r="C75" s="21"/>
      <c r="D75" s="22">
        <v>0</v>
      </c>
      <c r="E75" s="24"/>
      <c r="F75" s="21"/>
      <c r="G75" s="22">
        <v>0</v>
      </c>
      <c r="H75" s="24"/>
      <c r="I75" s="21"/>
      <c r="J75" s="22">
        <v>0</v>
      </c>
      <c r="K75" s="24"/>
      <c r="L75" s="21"/>
      <c r="M75" s="22">
        <f t="shared" si="9"/>
        <v>0</v>
      </c>
    </row>
    <row r="76" spans="1:13" x14ac:dyDescent="0.25">
      <c r="A76" s="14" t="s">
        <v>30</v>
      </c>
      <c r="B76" s="24"/>
      <c r="C76" s="1"/>
      <c r="D76" s="8">
        <v>0</v>
      </c>
      <c r="E76" s="24"/>
      <c r="F76" s="1"/>
      <c r="G76" s="8">
        <v>0</v>
      </c>
      <c r="H76" s="24"/>
      <c r="I76" s="1"/>
      <c r="J76" s="8">
        <v>0</v>
      </c>
      <c r="K76" s="24"/>
      <c r="L76" s="1"/>
      <c r="M76" s="8">
        <f t="shared" si="9"/>
        <v>0</v>
      </c>
    </row>
    <row r="77" spans="1:13" x14ac:dyDescent="0.25">
      <c r="A77" s="12" t="str">
        <f>A71&amp;" - Total"</f>
        <v>35 - Food Services - Total</v>
      </c>
      <c r="B77" s="25"/>
      <c r="C77" s="10" t="s">
        <v>11</v>
      </c>
      <c r="D77" s="11">
        <f>SUBTOTAL(9,D72:D76)</f>
        <v>846000</v>
      </c>
      <c r="E77" s="25"/>
      <c r="F77" s="10" t="s">
        <v>11</v>
      </c>
      <c r="G77" s="11">
        <f>SUBTOTAL(9,G72:G76)</f>
        <v>0</v>
      </c>
      <c r="H77" s="25"/>
      <c r="I77" s="10" t="s">
        <v>11</v>
      </c>
      <c r="J77" s="11">
        <f>SUBTOTAL(9,J72:J76)</f>
        <v>0</v>
      </c>
      <c r="K77" s="25"/>
      <c r="L77" s="10" t="s">
        <v>11</v>
      </c>
      <c r="M77" s="11">
        <f>SUBTOTAL(9,M72:M76)</f>
        <v>846000</v>
      </c>
    </row>
    <row r="78" spans="1:13" x14ac:dyDescent="0.25">
      <c r="A78" s="1"/>
      <c r="B78" s="24"/>
      <c r="C78" s="1"/>
      <c r="D78" s="8"/>
      <c r="E78" s="24"/>
      <c r="F78" s="1"/>
      <c r="G78" s="8"/>
      <c r="H78" s="24"/>
      <c r="I78" s="1"/>
      <c r="J78" s="8"/>
      <c r="K78" s="24"/>
      <c r="L78" s="1"/>
      <c r="M78" s="8"/>
    </row>
    <row r="79" spans="1:13" x14ac:dyDescent="0.25">
      <c r="A79" s="12" t="s">
        <v>31</v>
      </c>
      <c r="B79" s="24"/>
      <c r="C79" s="1"/>
      <c r="D79" s="8"/>
      <c r="E79" s="24"/>
      <c r="F79" s="1"/>
      <c r="G79" s="8"/>
      <c r="H79" s="24"/>
      <c r="I79" s="1"/>
      <c r="J79" s="8"/>
      <c r="K79" s="24"/>
      <c r="L79" s="1"/>
      <c r="M79" s="8"/>
    </row>
    <row r="80" spans="1:13" x14ac:dyDescent="0.25">
      <c r="A80" s="23" t="s">
        <v>17</v>
      </c>
      <c r="B80" s="24"/>
      <c r="C80" s="21" t="s">
        <v>11</v>
      </c>
      <c r="D80" s="22">
        <v>0</v>
      </c>
      <c r="E80" s="24"/>
      <c r="F80" s="21" t="s">
        <v>11</v>
      </c>
      <c r="G80" s="22">
        <v>223560</v>
      </c>
      <c r="H80" s="24"/>
      <c r="I80" s="21" t="s">
        <v>11</v>
      </c>
      <c r="J80" s="22">
        <v>0</v>
      </c>
      <c r="K80" s="24"/>
      <c r="L80" s="21" t="s">
        <v>11</v>
      </c>
      <c r="M80" s="22">
        <f t="shared" ref="M80:M83" si="10">SUM(D80:J80)</f>
        <v>223560</v>
      </c>
    </row>
    <row r="81" spans="1:13" x14ac:dyDescent="0.25">
      <c r="A81" s="14" t="s">
        <v>18</v>
      </c>
      <c r="B81" s="24"/>
      <c r="C81" s="1"/>
      <c r="D81" s="8">
        <v>0</v>
      </c>
      <c r="E81" s="24"/>
      <c r="F81" s="1"/>
      <c r="G81" s="8">
        <v>40000</v>
      </c>
      <c r="H81" s="24"/>
      <c r="I81" s="1"/>
      <c r="J81" s="8">
        <v>0</v>
      </c>
      <c r="K81" s="24"/>
      <c r="L81" s="1"/>
      <c r="M81" s="8">
        <f t="shared" si="10"/>
        <v>40000</v>
      </c>
    </row>
    <row r="82" spans="1:13" x14ac:dyDescent="0.25">
      <c r="A82" s="23" t="s">
        <v>19</v>
      </c>
      <c r="B82" s="24"/>
      <c r="C82" s="21"/>
      <c r="D82" s="22">
        <v>0</v>
      </c>
      <c r="E82" s="24"/>
      <c r="F82" s="21"/>
      <c r="G82" s="22">
        <v>42980</v>
      </c>
      <c r="H82" s="24"/>
      <c r="I82" s="21"/>
      <c r="J82" s="22">
        <v>0</v>
      </c>
      <c r="K82" s="24"/>
      <c r="L82" s="21"/>
      <c r="M82" s="22">
        <f t="shared" si="10"/>
        <v>42980</v>
      </c>
    </row>
    <row r="83" spans="1:13" x14ac:dyDescent="0.25">
      <c r="A83" s="14" t="s">
        <v>20</v>
      </c>
      <c r="B83" s="24"/>
      <c r="C83" s="1"/>
      <c r="D83" s="8">
        <v>0</v>
      </c>
      <c r="E83" s="24"/>
      <c r="F83" s="1"/>
      <c r="G83" s="8">
        <v>72768</v>
      </c>
      <c r="H83" s="24"/>
      <c r="I83" s="1"/>
      <c r="J83" s="8">
        <v>0</v>
      </c>
      <c r="K83" s="24"/>
      <c r="L83" s="1"/>
      <c r="M83" s="8">
        <f t="shared" si="10"/>
        <v>72768</v>
      </c>
    </row>
    <row r="84" spans="1:13" x14ac:dyDescent="0.25">
      <c r="A84" s="12" t="str">
        <f>A79&amp;" - Total"</f>
        <v>36 - Extracurricular Activities - Total</v>
      </c>
      <c r="B84" s="25"/>
      <c r="C84" s="10" t="s">
        <v>11</v>
      </c>
      <c r="D84" s="11">
        <f>SUBTOTAL(9,D80:D83)</f>
        <v>0</v>
      </c>
      <c r="E84" s="25"/>
      <c r="F84" s="10" t="s">
        <v>11</v>
      </c>
      <c r="G84" s="11">
        <f>SUBTOTAL(9,G80:G83)</f>
        <v>379308</v>
      </c>
      <c r="H84" s="25"/>
      <c r="I84" s="10" t="s">
        <v>11</v>
      </c>
      <c r="J84" s="11">
        <f>SUBTOTAL(9,J80:J83)</f>
        <v>0</v>
      </c>
      <c r="K84" s="25"/>
      <c r="L84" s="10" t="s">
        <v>11</v>
      </c>
      <c r="M84" s="11">
        <f>SUBTOTAL(9,M80:M83)</f>
        <v>379308</v>
      </c>
    </row>
    <row r="85" spans="1:13" x14ac:dyDescent="0.25">
      <c r="A85" s="1"/>
      <c r="B85" s="24"/>
      <c r="C85" s="1"/>
      <c r="D85" s="8"/>
      <c r="E85" s="24"/>
      <c r="F85" s="1"/>
      <c r="G85" s="8"/>
      <c r="H85" s="24"/>
      <c r="I85" s="1"/>
      <c r="J85" s="8"/>
      <c r="K85" s="24"/>
      <c r="L85" s="1"/>
      <c r="M85" s="8"/>
    </row>
    <row r="86" spans="1:13" x14ac:dyDescent="0.25">
      <c r="A86" s="12" t="s">
        <v>32</v>
      </c>
      <c r="B86" s="24"/>
      <c r="C86" s="1"/>
      <c r="D86" s="8"/>
      <c r="E86" s="24"/>
      <c r="F86" s="1"/>
      <c r="G86" s="8"/>
      <c r="H86" s="24"/>
      <c r="I86" s="1"/>
      <c r="J86" s="8"/>
      <c r="K86" s="24"/>
      <c r="L86" s="1"/>
      <c r="M86" s="8"/>
    </row>
    <row r="87" spans="1:13" x14ac:dyDescent="0.25">
      <c r="A87" s="23" t="s">
        <v>17</v>
      </c>
      <c r="B87" s="24"/>
      <c r="C87" s="21" t="s">
        <v>11</v>
      </c>
      <c r="D87" s="22">
        <v>0</v>
      </c>
      <c r="E87" s="24"/>
      <c r="F87" s="21" t="s">
        <v>11</v>
      </c>
      <c r="G87" s="22">
        <v>525387.72599999991</v>
      </c>
      <c r="H87" s="24"/>
      <c r="I87" s="21" t="s">
        <v>11</v>
      </c>
      <c r="J87" s="22">
        <v>0</v>
      </c>
      <c r="K87" s="24"/>
      <c r="L87" s="21" t="s">
        <v>11</v>
      </c>
      <c r="M87" s="22">
        <f t="shared" ref="M87:M90" si="11">SUM(D87:J87)</f>
        <v>525387.72599999991</v>
      </c>
    </row>
    <row r="88" spans="1:13" x14ac:dyDescent="0.25">
      <c r="A88" s="14" t="s">
        <v>18</v>
      </c>
      <c r="B88" s="24"/>
      <c r="C88" s="1"/>
      <c r="D88" s="8">
        <v>0</v>
      </c>
      <c r="E88" s="24"/>
      <c r="F88" s="1"/>
      <c r="G88" s="8">
        <v>101405</v>
      </c>
      <c r="H88" s="24"/>
      <c r="I88" s="1"/>
      <c r="J88" s="8">
        <v>0</v>
      </c>
      <c r="K88" s="24"/>
      <c r="L88" s="1"/>
      <c r="M88" s="8">
        <f t="shared" si="11"/>
        <v>101405</v>
      </c>
    </row>
    <row r="89" spans="1:13" x14ac:dyDescent="0.25">
      <c r="A89" s="23" t="s">
        <v>19</v>
      </c>
      <c r="B89" s="24"/>
      <c r="C89" s="21"/>
      <c r="D89" s="22">
        <v>0</v>
      </c>
      <c r="E89" s="24"/>
      <c r="F89" s="21"/>
      <c r="G89" s="22">
        <v>13958</v>
      </c>
      <c r="H89" s="24"/>
      <c r="I89" s="21"/>
      <c r="J89" s="22">
        <v>0</v>
      </c>
      <c r="K89" s="24"/>
      <c r="L89" s="21"/>
      <c r="M89" s="22">
        <f t="shared" si="11"/>
        <v>13958</v>
      </c>
    </row>
    <row r="90" spans="1:13" x14ac:dyDescent="0.25">
      <c r="A90" s="14" t="s">
        <v>20</v>
      </c>
      <c r="B90" s="24"/>
      <c r="C90" s="1"/>
      <c r="D90" s="8">
        <v>0</v>
      </c>
      <c r="E90" s="24"/>
      <c r="F90" s="1"/>
      <c r="G90" s="8">
        <v>99967.18</v>
      </c>
      <c r="H90" s="24"/>
      <c r="I90" s="1"/>
      <c r="J90" s="8">
        <v>0</v>
      </c>
      <c r="K90" s="24"/>
      <c r="L90" s="1"/>
      <c r="M90" s="8">
        <f t="shared" si="11"/>
        <v>99967.18</v>
      </c>
    </row>
    <row r="91" spans="1:13" x14ac:dyDescent="0.25">
      <c r="A91" s="12" t="str">
        <f>A86&amp;" - Total"</f>
        <v>41 - General Administration - Total</v>
      </c>
      <c r="B91" s="25"/>
      <c r="C91" s="10" t="s">
        <v>11</v>
      </c>
      <c r="D91" s="11">
        <f>SUBTOTAL(9,D87:D90)</f>
        <v>0</v>
      </c>
      <c r="E91" s="25"/>
      <c r="F91" s="10" t="s">
        <v>11</v>
      </c>
      <c r="G91" s="11">
        <f>SUBTOTAL(9,G87:G90)</f>
        <v>740717.90599999996</v>
      </c>
      <c r="H91" s="25"/>
      <c r="I91" s="10" t="s">
        <v>11</v>
      </c>
      <c r="J91" s="11">
        <f>SUBTOTAL(9,J87:J90)</f>
        <v>0</v>
      </c>
      <c r="K91" s="25"/>
      <c r="L91" s="10" t="s">
        <v>11</v>
      </c>
      <c r="M91" s="11">
        <f>SUBTOTAL(9,M87:M90)</f>
        <v>740717.90599999996</v>
      </c>
    </row>
    <row r="92" spans="1:13" x14ac:dyDescent="0.25">
      <c r="A92" s="1"/>
      <c r="B92" s="24"/>
      <c r="C92" s="1"/>
      <c r="D92" s="8"/>
      <c r="E92" s="24"/>
      <c r="F92" s="1"/>
      <c r="G92" s="8"/>
      <c r="H92" s="24"/>
      <c r="I92" s="1"/>
      <c r="J92" s="8"/>
      <c r="K92" s="24"/>
      <c r="L92" s="1"/>
      <c r="M92" s="8"/>
    </row>
    <row r="93" spans="1:13" x14ac:dyDescent="0.25">
      <c r="A93" s="12" t="s">
        <v>33</v>
      </c>
      <c r="B93" s="24"/>
      <c r="C93" s="1"/>
      <c r="D93" s="8"/>
      <c r="E93" s="24"/>
      <c r="F93" s="1"/>
      <c r="G93" s="8"/>
      <c r="H93" s="24"/>
      <c r="I93" s="1"/>
      <c r="J93" s="8"/>
      <c r="K93" s="24"/>
      <c r="L93" s="1"/>
      <c r="M93" s="8"/>
    </row>
    <row r="94" spans="1:13" x14ac:dyDescent="0.25">
      <c r="A94" s="23" t="s">
        <v>17</v>
      </c>
      <c r="B94" s="24"/>
      <c r="C94" s="21" t="s">
        <v>11</v>
      </c>
      <c r="D94" s="22">
        <v>0</v>
      </c>
      <c r="E94" s="24"/>
      <c r="F94" s="21" t="s">
        <v>11</v>
      </c>
      <c r="G94" s="22">
        <v>750618.96</v>
      </c>
      <c r="H94" s="24"/>
      <c r="I94" s="21" t="s">
        <v>11</v>
      </c>
      <c r="J94" s="22">
        <v>0</v>
      </c>
      <c r="K94" s="24"/>
      <c r="L94" s="21" t="s">
        <v>11</v>
      </c>
      <c r="M94" s="22">
        <f t="shared" ref="M94:M97" si="12">SUM(D94:J94)</f>
        <v>750618.96</v>
      </c>
    </row>
    <row r="95" spans="1:13" x14ac:dyDescent="0.25">
      <c r="A95" s="14" t="s">
        <v>18</v>
      </c>
      <c r="B95" s="24"/>
      <c r="C95" s="1"/>
      <c r="D95" s="8">
        <v>0</v>
      </c>
      <c r="E95" s="24"/>
      <c r="F95" s="1"/>
      <c r="G95" s="8">
        <v>410000</v>
      </c>
      <c r="H95" s="24"/>
      <c r="I95" s="1"/>
      <c r="J95" s="8">
        <v>0</v>
      </c>
      <c r="K95" s="24"/>
      <c r="L95" s="1"/>
      <c r="M95" s="8">
        <f t="shared" si="12"/>
        <v>410000</v>
      </c>
    </row>
    <row r="96" spans="1:13" x14ac:dyDescent="0.25">
      <c r="A96" s="23" t="s">
        <v>19</v>
      </c>
      <c r="B96" s="24"/>
      <c r="C96" s="21"/>
      <c r="D96" s="22">
        <v>0</v>
      </c>
      <c r="E96" s="24"/>
      <c r="F96" s="21"/>
      <c r="G96" s="22">
        <v>154664</v>
      </c>
      <c r="H96" s="24"/>
      <c r="I96" s="21"/>
      <c r="J96" s="22">
        <v>0</v>
      </c>
      <c r="K96" s="24"/>
      <c r="L96" s="21"/>
      <c r="M96" s="22">
        <f t="shared" si="12"/>
        <v>154664</v>
      </c>
    </row>
    <row r="97" spans="1:13" x14ac:dyDescent="0.25">
      <c r="A97" s="14" t="s">
        <v>20</v>
      </c>
      <c r="B97" s="24"/>
      <c r="C97" s="1"/>
      <c r="D97" s="8">
        <v>0</v>
      </c>
      <c r="E97" s="24"/>
      <c r="F97" s="1"/>
      <c r="G97" s="8">
        <v>350000</v>
      </c>
      <c r="H97" s="24"/>
      <c r="I97" s="1"/>
      <c r="J97" s="8">
        <v>0</v>
      </c>
      <c r="K97" s="24"/>
      <c r="L97" s="1"/>
      <c r="M97" s="8">
        <f t="shared" si="12"/>
        <v>350000</v>
      </c>
    </row>
    <row r="98" spans="1:13" x14ac:dyDescent="0.25">
      <c r="A98" s="12" t="str">
        <f>A93&amp;" - Total"</f>
        <v>51 - Facilities Maintenance &amp; Operations - Total</v>
      </c>
      <c r="B98" s="25"/>
      <c r="C98" s="10" t="s">
        <v>11</v>
      </c>
      <c r="D98" s="11">
        <f>SUBTOTAL(9,D94:D97)</f>
        <v>0</v>
      </c>
      <c r="E98" s="25"/>
      <c r="F98" s="10" t="s">
        <v>11</v>
      </c>
      <c r="G98" s="11">
        <f>SUBTOTAL(9,G94:G97)</f>
        <v>1665282.96</v>
      </c>
      <c r="H98" s="25"/>
      <c r="I98" s="10" t="s">
        <v>11</v>
      </c>
      <c r="J98" s="11">
        <f>SUBTOTAL(9,J94:J97)</f>
        <v>0</v>
      </c>
      <c r="K98" s="25"/>
      <c r="L98" s="10" t="s">
        <v>11</v>
      </c>
      <c r="M98" s="11">
        <f>SUBTOTAL(9,M94:M97)</f>
        <v>1665282.96</v>
      </c>
    </row>
    <row r="99" spans="1:13" x14ac:dyDescent="0.25">
      <c r="A99" s="1"/>
      <c r="B99" s="24"/>
      <c r="C99" s="1"/>
      <c r="D99" s="8"/>
      <c r="E99" s="24"/>
      <c r="F99" s="1"/>
      <c r="G99" s="8"/>
      <c r="H99" s="24"/>
      <c r="I99" s="1"/>
      <c r="J99" s="8"/>
      <c r="K99" s="24"/>
      <c r="L99" s="1"/>
      <c r="M99" s="8"/>
    </row>
    <row r="100" spans="1:13" x14ac:dyDescent="0.25">
      <c r="A100" s="12" t="s">
        <v>34</v>
      </c>
      <c r="B100" s="24"/>
      <c r="C100" s="1"/>
      <c r="D100" s="8"/>
      <c r="E100" s="24"/>
      <c r="F100" s="1"/>
      <c r="G100" s="8"/>
      <c r="H100" s="24"/>
      <c r="I100" s="1"/>
      <c r="J100" s="8"/>
      <c r="K100" s="24"/>
      <c r="L100" s="1"/>
      <c r="M100" s="8"/>
    </row>
    <row r="101" spans="1:13" x14ac:dyDescent="0.25">
      <c r="A101" s="23" t="s">
        <v>17</v>
      </c>
      <c r="B101" s="24"/>
      <c r="C101" s="21" t="s">
        <v>11</v>
      </c>
      <c r="D101" s="22">
        <v>0</v>
      </c>
      <c r="E101" s="24"/>
      <c r="F101" s="21" t="s">
        <v>11</v>
      </c>
      <c r="G101" s="22">
        <v>181686.27600000004</v>
      </c>
      <c r="H101" s="24"/>
      <c r="I101" s="21" t="s">
        <v>11</v>
      </c>
      <c r="J101" s="22">
        <v>0</v>
      </c>
      <c r="K101" s="24"/>
      <c r="L101" s="21" t="s">
        <v>11</v>
      </c>
      <c r="M101" s="22">
        <f t="shared" ref="M101:M104" si="13">SUM(D101:J101)</f>
        <v>181686.27600000004</v>
      </c>
    </row>
    <row r="102" spans="1:13" x14ac:dyDescent="0.25">
      <c r="A102" s="14" t="s">
        <v>18</v>
      </c>
      <c r="B102" s="24"/>
      <c r="C102" s="1"/>
      <c r="D102" s="8">
        <v>0</v>
      </c>
      <c r="E102" s="24"/>
      <c r="F102" s="1"/>
      <c r="G102" s="8">
        <v>69218</v>
      </c>
      <c r="H102" s="24"/>
      <c r="I102" s="1"/>
      <c r="J102" s="8">
        <v>0</v>
      </c>
      <c r="K102" s="24"/>
      <c r="L102" s="1"/>
      <c r="M102" s="8">
        <f t="shared" si="13"/>
        <v>69218</v>
      </c>
    </row>
    <row r="103" spans="1:13" x14ac:dyDescent="0.25">
      <c r="A103" s="23" t="s">
        <v>19</v>
      </c>
      <c r="B103" s="24"/>
      <c r="C103" s="21"/>
      <c r="D103" s="22">
        <v>0</v>
      </c>
      <c r="E103" s="24"/>
      <c r="F103" s="21"/>
      <c r="G103" s="22">
        <v>17200</v>
      </c>
      <c r="H103" s="24"/>
      <c r="I103" s="21"/>
      <c r="J103" s="22">
        <v>0</v>
      </c>
      <c r="K103" s="24"/>
      <c r="L103" s="21"/>
      <c r="M103" s="22">
        <f t="shared" si="13"/>
        <v>17200</v>
      </c>
    </row>
    <row r="104" spans="1:13" x14ac:dyDescent="0.25">
      <c r="A104" s="14" t="s">
        <v>20</v>
      </c>
      <c r="B104" s="24"/>
      <c r="C104" s="1"/>
      <c r="D104" s="8">
        <v>0</v>
      </c>
      <c r="E104" s="24"/>
      <c r="F104" s="1"/>
      <c r="G104" s="8">
        <v>1500</v>
      </c>
      <c r="H104" s="24"/>
      <c r="I104" s="1"/>
      <c r="J104" s="8">
        <v>0</v>
      </c>
      <c r="K104" s="24"/>
      <c r="L104" s="1"/>
      <c r="M104" s="8">
        <f t="shared" si="13"/>
        <v>1500</v>
      </c>
    </row>
    <row r="105" spans="1:13" x14ac:dyDescent="0.25">
      <c r="A105" s="12" t="str">
        <f>A100&amp;" - Total"</f>
        <v>52 - Security &amp; Monitoring Services - Total</v>
      </c>
      <c r="B105" s="25"/>
      <c r="C105" s="10" t="s">
        <v>11</v>
      </c>
      <c r="D105" s="11">
        <f>SUBTOTAL(9,D101:D104)</f>
        <v>0</v>
      </c>
      <c r="E105" s="25"/>
      <c r="F105" s="10" t="s">
        <v>11</v>
      </c>
      <c r="G105" s="11">
        <f>SUBTOTAL(9,G101:G104)</f>
        <v>269604.27600000007</v>
      </c>
      <c r="H105" s="25"/>
      <c r="I105" s="10" t="s">
        <v>11</v>
      </c>
      <c r="J105" s="11">
        <f>SUBTOTAL(9,J101:J104)</f>
        <v>0</v>
      </c>
      <c r="K105" s="25"/>
      <c r="L105" s="10" t="s">
        <v>11</v>
      </c>
      <c r="M105" s="11">
        <f>SUBTOTAL(9,M101:M104)</f>
        <v>269604.27600000007</v>
      </c>
    </row>
    <row r="106" spans="1:13" x14ac:dyDescent="0.25">
      <c r="A106" s="1"/>
      <c r="B106" s="24"/>
      <c r="C106" s="1"/>
      <c r="D106" s="8"/>
      <c r="E106" s="24"/>
      <c r="F106" s="1"/>
      <c r="G106" s="8"/>
      <c r="H106" s="24"/>
      <c r="I106" s="1"/>
      <c r="J106" s="8"/>
      <c r="K106" s="24"/>
      <c r="L106" s="1"/>
      <c r="M106" s="8"/>
    </row>
    <row r="107" spans="1:13" x14ac:dyDescent="0.25">
      <c r="A107" s="12" t="s">
        <v>35</v>
      </c>
      <c r="B107" s="24"/>
      <c r="C107" s="1"/>
      <c r="D107" s="8"/>
      <c r="E107" s="24"/>
      <c r="F107" s="1"/>
      <c r="G107" s="8"/>
      <c r="H107" s="24"/>
      <c r="I107" s="1"/>
      <c r="J107" s="8"/>
      <c r="K107" s="24"/>
      <c r="L107" s="1"/>
      <c r="M107" s="8"/>
    </row>
    <row r="108" spans="1:13" x14ac:dyDescent="0.25">
      <c r="A108" s="23" t="s">
        <v>17</v>
      </c>
      <c r="B108" s="24"/>
      <c r="C108" s="21" t="s">
        <v>11</v>
      </c>
      <c r="D108" s="22">
        <v>0</v>
      </c>
      <c r="E108" s="24"/>
      <c r="F108" s="21" t="s">
        <v>11</v>
      </c>
      <c r="G108" s="22">
        <v>318232.67599999992</v>
      </c>
      <c r="H108" s="24"/>
      <c r="I108" s="21" t="s">
        <v>11</v>
      </c>
      <c r="J108" s="22">
        <v>0</v>
      </c>
      <c r="K108" s="24"/>
      <c r="L108" s="21" t="s">
        <v>11</v>
      </c>
      <c r="M108" s="22">
        <f t="shared" ref="M108:M111" si="14">SUM(D108:J108)</f>
        <v>318232.67599999992</v>
      </c>
    </row>
    <row r="109" spans="1:13" x14ac:dyDescent="0.25">
      <c r="A109" s="14" t="s">
        <v>18</v>
      </c>
      <c r="B109" s="24"/>
      <c r="C109" s="1"/>
      <c r="D109" s="8">
        <v>0</v>
      </c>
      <c r="E109" s="24"/>
      <c r="F109" s="1"/>
      <c r="G109" s="8">
        <v>98500</v>
      </c>
      <c r="H109" s="24"/>
      <c r="I109" s="1"/>
      <c r="J109" s="8">
        <v>0</v>
      </c>
      <c r="K109" s="24"/>
      <c r="L109" s="1"/>
      <c r="M109" s="8">
        <f t="shared" si="14"/>
        <v>98500</v>
      </c>
    </row>
    <row r="110" spans="1:13" x14ac:dyDescent="0.25">
      <c r="A110" s="23" t="s">
        <v>19</v>
      </c>
      <c r="B110" s="24"/>
      <c r="C110" s="21"/>
      <c r="D110" s="22">
        <v>0</v>
      </c>
      <c r="E110" s="24"/>
      <c r="F110" s="21"/>
      <c r="G110" s="22">
        <v>105500</v>
      </c>
      <c r="H110" s="24"/>
      <c r="I110" s="21"/>
      <c r="J110" s="22">
        <v>0</v>
      </c>
      <c r="K110" s="24"/>
      <c r="L110" s="21"/>
      <c r="M110" s="22">
        <f t="shared" si="14"/>
        <v>105500</v>
      </c>
    </row>
    <row r="111" spans="1:13" x14ac:dyDescent="0.25">
      <c r="A111" s="14" t="s">
        <v>20</v>
      </c>
      <c r="B111" s="24"/>
      <c r="C111" s="1"/>
      <c r="D111" s="8">
        <v>0</v>
      </c>
      <c r="E111" s="24"/>
      <c r="F111" s="1"/>
      <c r="G111" s="8">
        <v>9650</v>
      </c>
      <c r="H111" s="24"/>
      <c r="I111" s="1"/>
      <c r="J111" s="8">
        <v>0</v>
      </c>
      <c r="K111" s="24"/>
      <c r="L111" s="1"/>
      <c r="M111" s="8">
        <f t="shared" si="14"/>
        <v>9650</v>
      </c>
    </row>
    <row r="112" spans="1:13" x14ac:dyDescent="0.25">
      <c r="A112" s="12" t="str">
        <f>A107&amp;" - Total"</f>
        <v>53 - Data Processing Services - Total</v>
      </c>
      <c r="B112" s="25"/>
      <c r="C112" s="10" t="s">
        <v>11</v>
      </c>
      <c r="D112" s="11">
        <f>SUBTOTAL(9,D108:D111)</f>
        <v>0</v>
      </c>
      <c r="E112" s="25"/>
      <c r="F112" s="10" t="s">
        <v>11</v>
      </c>
      <c r="G112" s="11">
        <f>SUBTOTAL(9,G108:G111)</f>
        <v>531882.67599999998</v>
      </c>
      <c r="H112" s="25"/>
      <c r="I112" s="10" t="s">
        <v>11</v>
      </c>
      <c r="J112" s="11">
        <f>SUBTOTAL(9,J108:J111)</f>
        <v>0</v>
      </c>
      <c r="K112" s="25"/>
      <c r="L112" s="10" t="s">
        <v>11</v>
      </c>
      <c r="M112" s="11">
        <f>SUBTOTAL(9,M108:M111)</f>
        <v>531882.67599999998</v>
      </c>
    </row>
    <row r="113" spans="1:13" x14ac:dyDescent="0.25">
      <c r="A113" s="1"/>
      <c r="B113" s="24"/>
      <c r="C113" s="1"/>
      <c r="D113" s="8"/>
      <c r="E113" s="24"/>
      <c r="F113" s="1"/>
      <c r="G113" s="8"/>
      <c r="H113" s="24"/>
      <c r="I113" s="1"/>
      <c r="J113" s="8"/>
      <c r="K113" s="24"/>
      <c r="L113" s="1"/>
      <c r="M113" s="8"/>
    </row>
    <row r="114" spans="1:13" x14ac:dyDescent="0.25">
      <c r="A114" s="12" t="s">
        <v>36</v>
      </c>
      <c r="B114" s="24"/>
      <c r="C114" s="1"/>
      <c r="D114" s="8"/>
      <c r="E114" s="24"/>
      <c r="F114" s="1"/>
      <c r="G114" s="8"/>
      <c r="H114" s="24"/>
      <c r="I114" s="1"/>
      <c r="J114" s="8"/>
      <c r="K114" s="24"/>
      <c r="L114" s="1"/>
      <c r="M114" s="8"/>
    </row>
    <row r="115" spans="1:13" x14ac:dyDescent="0.25">
      <c r="A115" s="14" t="s">
        <v>17</v>
      </c>
      <c r="B115" s="24"/>
      <c r="C115" s="1"/>
      <c r="D115" s="8">
        <v>0</v>
      </c>
      <c r="E115" s="24"/>
      <c r="F115" s="1"/>
      <c r="G115" s="8">
        <v>5000</v>
      </c>
      <c r="H115" s="24"/>
      <c r="I115" s="1"/>
      <c r="J115" s="8">
        <v>0</v>
      </c>
      <c r="K115" s="24"/>
      <c r="L115" s="1"/>
      <c r="M115" s="8">
        <f>SUM(D115:J115)</f>
        <v>5000</v>
      </c>
    </row>
    <row r="116" spans="1:13" x14ac:dyDescent="0.25">
      <c r="A116" s="23" t="s">
        <v>18</v>
      </c>
      <c r="B116" s="24"/>
      <c r="C116" s="21" t="s">
        <v>11</v>
      </c>
      <c r="D116" s="22">
        <v>0</v>
      </c>
      <c r="E116" s="24"/>
      <c r="F116" s="21" t="s">
        <v>11</v>
      </c>
      <c r="G116" s="22">
        <v>0</v>
      </c>
      <c r="H116" s="24"/>
      <c r="I116" s="21" t="s">
        <v>11</v>
      </c>
      <c r="J116" s="22">
        <v>0</v>
      </c>
      <c r="K116" s="24"/>
      <c r="L116" s="21" t="s">
        <v>11</v>
      </c>
      <c r="M116" s="22">
        <f t="shared" ref="M116:M118" si="15">SUM(D116:J116)</f>
        <v>0</v>
      </c>
    </row>
    <row r="117" spans="1:13" x14ac:dyDescent="0.25">
      <c r="A117" s="14" t="s">
        <v>19</v>
      </c>
      <c r="B117" s="24"/>
      <c r="C117" s="1"/>
      <c r="D117" s="8">
        <v>0</v>
      </c>
      <c r="E117" s="24"/>
      <c r="F117" s="1"/>
      <c r="G117" s="8">
        <v>1000</v>
      </c>
      <c r="H117" s="24"/>
      <c r="I117" s="1"/>
      <c r="J117" s="8">
        <v>0</v>
      </c>
      <c r="K117" s="24"/>
      <c r="L117" s="1"/>
      <c r="M117" s="8">
        <f t="shared" si="15"/>
        <v>1000</v>
      </c>
    </row>
    <row r="118" spans="1:13" x14ac:dyDescent="0.25">
      <c r="A118" s="23" t="s">
        <v>20</v>
      </c>
      <c r="B118" s="24"/>
      <c r="C118" s="21"/>
      <c r="D118" s="22">
        <v>0</v>
      </c>
      <c r="E118" s="24"/>
      <c r="F118" s="21"/>
      <c r="G118" s="22">
        <v>772</v>
      </c>
      <c r="H118" s="24"/>
      <c r="I118" s="21"/>
      <c r="J118" s="22">
        <v>0</v>
      </c>
      <c r="K118" s="24"/>
      <c r="L118" s="21"/>
      <c r="M118" s="22">
        <f t="shared" si="15"/>
        <v>772</v>
      </c>
    </row>
    <row r="119" spans="1:13" x14ac:dyDescent="0.25">
      <c r="A119" s="12" t="str">
        <f>A114&amp;" - Total"</f>
        <v>61 - Community Services - Total</v>
      </c>
      <c r="B119" s="25"/>
      <c r="C119" s="10" t="s">
        <v>11</v>
      </c>
      <c r="D119" s="11">
        <f>SUBTOTAL(9,D116:D118)</f>
        <v>0</v>
      </c>
      <c r="E119" s="25"/>
      <c r="F119" s="10" t="s">
        <v>11</v>
      </c>
      <c r="G119" s="11">
        <f>SUBTOTAL(9,G115:G118)</f>
        <v>6772</v>
      </c>
      <c r="H119" s="25"/>
      <c r="I119" s="10" t="s">
        <v>11</v>
      </c>
      <c r="J119" s="11">
        <f>SUBTOTAL(9,J115:J118)</f>
        <v>0</v>
      </c>
      <c r="K119" s="25"/>
      <c r="L119" s="10" t="s">
        <v>11</v>
      </c>
      <c r="M119" s="11">
        <f>SUBTOTAL(9,M115:M118)</f>
        <v>6772</v>
      </c>
    </row>
    <row r="120" spans="1:13" x14ac:dyDescent="0.25">
      <c r="A120" s="1"/>
      <c r="B120" s="24"/>
      <c r="C120" s="1"/>
      <c r="D120" s="8"/>
      <c r="E120" s="24"/>
      <c r="F120" s="1"/>
      <c r="G120" s="8"/>
      <c r="H120" s="24"/>
      <c r="I120" s="1"/>
      <c r="J120" s="8"/>
      <c r="K120" s="24"/>
      <c r="L120" s="1"/>
      <c r="M120" s="8"/>
    </row>
    <row r="121" spans="1:13" x14ac:dyDescent="0.25">
      <c r="A121" s="12" t="s">
        <v>37</v>
      </c>
      <c r="B121" s="24"/>
      <c r="C121" s="1"/>
      <c r="D121" s="8"/>
      <c r="E121" s="24"/>
      <c r="F121" s="1"/>
      <c r="G121" s="8"/>
      <c r="H121" s="24"/>
      <c r="I121" s="1"/>
      <c r="J121" s="8"/>
      <c r="K121" s="24"/>
      <c r="L121" s="1"/>
      <c r="M121" s="8"/>
    </row>
    <row r="122" spans="1:13" x14ac:dyDescent="0.25">
      <c r="A122" s="21" t="s">
        <v>38</v>
      </c>
      <c r="B122" s="24"/>
      <c r="C122" s="21" t="s">
        <v>11</v>
      </c>
      <c r="D122" s="22">
        <v>0</v>
      </c>
      <c r="E122" s="24"/>
      <c r="F122" s="21" t="s">
        <v>11</v>
      </c>
      <c r="G122" s="22">
        <v>3000</v>
      </c>
      <c r="H122" s="24"/>
      <c r="I122" s="21" t="s">
        <v>11</v>
      </c>
      <c r="J122" s="22">
        <v>1291287</v>
      </c>
      <c r="K122" s="24"/>
      <c r="L122" s="21" t="s">
        <v>11</v>
      </c>
      <c r="M122" s="22">
        <f>SUM(D122:J122)</f>
        <v>1294287</v>
      </c>
    </row>
    <row r="123" spans="1:13" x14ac:dyDescent="0.25">
      <c r="A123" s="12" t="str">
        <f>A121&amp;" - Total"</f>
        <v>71 - Debt Service - Total</v>
      </c>
      <c r="B123" s="25"/>
      <c r="C123" s="10" t="s">
        <v>11</v>
      </c>
      <c r="D123" s="11">
        <f>SUBTOTAL(9,D122)</f>
        <v>0</v>
      </c>
      <c r="E123" s="25"/>
      <c r="F123" s="10" t="s">
        <v>11</v>
      </c>
      <c r="G123" s="11">
        <f>SUBTOTAL(9,G122)</f>
        <v>3000</v>
      </c>
      <c r="H123" s="25"/>
      <c r="I123" s="10" t="s">
        <v>11</v>
      </c>
      <c r="J123" s="11">
        <f>SUBTOTAL(9,J122)</f>
        <v>1291287</v>
      </c>
      <c r="K123" s="25"/>
      <c r="L123" s="10" t="s">
        <v>11</v>
      </c>
      <c r="M123" s="11">
        <f>SUBTOTAL(9,M122)</f>
        <v>1294287</v>
      </c>
    </row>
    <row r="124" spans="1:13" x14ac:dyDescent="0.25">
      <c r="A124" s="1"/>
      <c r="B124" s="24"/>
      <c r="C124" s="1"/>
      <c r="D124" s="8"/>
      <c r="E124" s="24"/>
      <c r="F124" s="1"/>
      <c r="G124" s="8"/>
      <c r="H124" s="24"/>
      <c r="I124" s="1"/>
      <c r="J124" s="8"/>
      <c r="K124" s="24"/>
      <c r="L124" s="1"/>
      <c r="M124" s="8"/>
    </row>
    <row r="125" spans="1:13" x14ac:dyDescent="0.25">
      <c r="A125" s="12" t="s">
        <v>39</v>
      </c>
      <c r="B125" s="24"/>
      <c r="C125" s="1"/>
      <c r="D125" s="8"/>
      <c r="E125" s="24"/>
      <c r="F125" s="1"/>
      <c r="G125" s="8"/>
      <c r="H125" s="24"/>
      <c r="I125" s="1"/>
      <c r="J125" s="8"/>
      <c r="K125" s="24"/>
      <c r="L125" s="1"/>
      <c r="M125" s="8"/>
    </row>
    <row r="126" spans="1:13" x14ac:dyDescent="0.25">
      <c r="A126" s="23" t="s">
        <v>18</v>
      </c>
      <c r="B126" s="24"/>
      <c r="C126" s="21" t="s">
        <v>11</v>
      </c>
      <c r="D126" s="22">
        <v>0</v>
      </c>
      <c r="E126" s="24"/>
      <c r="F126" s="21" t="s">
        <v>11</v>
      </c>
      <c r="G126" s="22">
        <v>19000</v>
      </c>
      <c r="H126" s="24"/>
      <c r="I126" s="21" t="s">
        <v>11</v>
      </c>
      <c r="J126" s="22">
        <v>0</v>
      </c>
      <c r="K126" s="24"/>
      <c r="L126" s="21" t="s">
        <v>11</v>
      </c>
      <c r="M126" s="22">
        <f>SUM(D126:J126)</f>
        <v>19000</v>
      </c>
    </row>
    <row r="127" spans="1:13" x14ac:dyDescent="0.25">
      <c r="A127" s="12" t="str">
        <f>A125&amp;" - Total"</f>
        <v>99 - Other Intergovernmental Charges - Total</v>
      </c>
      <c r="B127" s="25"/>
      <c r="C127" s="10" t="s">
        <v>11</v>
      </c>
      <c r="D127" s="11">
        <f>SUBTOTAL(9,D126)</f>
        <v>0</v>
      </c>
      <c r="E127" s="25"/>
      <c r="F127" s="10" t="s">
        <v>11</v>
      </c>
      <c r="G127" s="11">
        <f>SUBTOTAL(9,G126)</f>
        <v>19000</v>
      </c>
      <c r="H127" s="25"/>
      <c r="I127" s="10" t="s">
        <v>11</v>
      </c>
      <c r="J127" s="11">
        <f>SUBTOTAL(9,J126)</f>
        <v>0</v>
      </c>
      <c r="K127" s="25"/>
      <c r="L127" s="10" t="s">
        <v>11</v>
      </c>
      <c r="M127" s="11">
        <f>SUBTOTAL(9,M126)</f>
        <v>19000</v>
      </c>
    </row>
    <row r="128" spans="1:13" x14ac:dyDescent="0.25">
      <c r="A128" s="1"/>
      <c r="B128" s="24"/>
      <c r="C128" s="1"/>
      <c r="D128" s="8"/>
      <c r="E128" s="24"/>
      <c r="F128" s="1"/>
      <c r="G128" s="8"/>
      <c r="H128" s="24"/>
      <c r="I128" s="1"/>
      <c r="J128" s="8"/>
      <c r="K128" s="24"/>
      <c r="L128" s="1"/>
      <c r="M128" s="8"/>
    </row>
    <row r="129" spans="1:13" x14ac:dyDescent="0.25">
      <c r="A129" s="9" t="s">
        <v>40</v>
      </c>
      <c r="B129" s="25"/>
      <c r="C129" s="10" t="s">
        <v>11</v>
      </c>
      <c r="D129" s="11">
        <f>SUBTOTAL(9,D17:D128)</f>
        <v>846000</v>
      </c>
      <c r="E129" s="25"/>
      <c r="F129" s="10" t="s">
        <v>11</v>
      </c>
      <c r="G129" s="11">
        <f>SUBTOTAL(9,G17:G128)</f>
        <v>11165654.522149988</v>
      </c>
      <c r="H129" s="25"/>
      <c r="I129" s="10" t="s">
        <v>11</v>
      </c>
      <c r="J129" s="11">
        <f>SUBTOTAL(9,J17:J128)</f>
        <v>1291287</v>
      </c>
      <c r="K129" s="25"/>
      <c r="L129" s="10" t="s">
        <v>11</v>
      </c>
      <c r="M129" s="11">
        <f>SUBTOTAL(9,M17:M128)</f>
        <v>13302941.522149988</v>
      </c>
    </row>
    <row r="130" spans="1:13" x14ac:dyDescent="0.25">
      <c r="A130" s="1"/>
      <c r="B130" s="24"/>
      <c r="C130" s="1"/>
      <c r="D130" s="8"/>
      <c r="E130" s="24"/>
      <c r="F130" s="1"/>
      <c r="G130" s="8"/>
      <c r="H130" s="24"/>
      <c r="I130" s="1"/>
      <c r="J130" s="8"/>
      <c r="K130" s="24"/>
      <c r="L130" s="1"/>
      <c r="M130" s="8"/>
    </row>
    <row r="131" spans="1:13" x14ac:dyDescent="0.25">
      <c r="A131" s="15" t="s">
        <v>41</v>
      </c>
      <c r="B131" s="28"/>
      <c r="C131" s="15" t="s">
        <v>11</v>
      </c>
      <c r="D131" s="16">
        <v>0</v>
      </c>
      <c r="E131" s="28"/>
      <c r="F131" s="15" t="s">
        <v>11</v>
      </c>
      <c r="G131" s="16">
        <v>465487</v>
      </c>
      <c r="H131" s="28"/>
      <c r="I131" s="15" t="s">
        <v>11</v>
      </c>
      <c r="J131" s="16">
        <v>13425</v>
      </c>
      <c r="K131" s="28"/>
      <c r="L131" s="15" t="s">
        <v>11</v>
      </c>
      <c r="M131" s="16">
        <f t="shared" ref="M131" si="16">SUM(D131:J131)</f>
        <v>478912</v>
      </c>
    </row>
    <row r="132" spans="1:13" x14ac:dyDescent="0.25">
      <c r="A132" s="1"/>
      <c r="B132" s="24"/>
      <c r="C132" s="1"/>
      <c r="D132" s="8"/>
      <c r="E132" s="24"/>
      <c r="F132" s="1"/>
      <c r="G132" s="8"/>
      <c r="H132" s="24"/>
      <c r="I132" s="1"/>
      <c r="J132" s="8"/>
      <c r="K132" s="24"/>
      <c r="L132" s="1"/>
      <c r="M132" s="8"/>
    </row>
    <row r="133" spans="1:13" x14ac:dyDescent="0.25">
      <c r="A133" s="12" t="s">
        <v>42</v>
      </c>
      <c r="B133" s="17"/>
      <c r="C133" s="12" t="s">
        <v>11</v>
      </c>
      <c r="D133" s="95">
        <f>D129-D13-D131</f>
        <v>0</v>
      </c>
      <c r="E133" s="17"/>
      <c r="F133" s="12" t="s">
        <v>11</v>
      </c>
      <c r="G133" s="95">
        <f>-G129+G13+G131</f>
        <v>0.47785001248121262</v>
      </c>
      <c r="H133" s="95">
        <f t="shared" ref="H133:M133" si="17">-H129+H13+H131</f>
        <v>0</v>
      </c>
      <c r="I133" s="95"/>
      <c r="J133" s="95">
        <f t="shared" si="17"/>
        <v>0</v>
      </c>
      <c r="K133" s="95">
        <f t="shared" si="17"/>
        <v>0</v>
      </c>
      <c r="L133" s="95"/>
      <c r="M133" s="95">
        <f t="shared" si="17"/>
        <v>0.47785001248121262</v>
      </c>
    </row>
    <row r="135" spans="1:13" ht="54.75" customHeight="1" x14ac:dyDescent="0.25">
      <c r="A135" s="105" t="s">
        <v>200</v>
      </c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</row>
  </sheetData>
  <mergeCells count="4">
    <mergeCell ref="A3:M3"/>
    <mergeCell ref="A4:M4"/>
    <mergeCell ref="A5:M5"/>
    <mergeCell ref="A135:M135"/>
  </mergeCells>
  <pageMargins left="0.7" right="0.7" top="0.75" bottom="0.75" header="0.3" footer="0.3"/>
  <pageSetup scale="70" fitToHeight="0" orientation="portrait" r:id="rId1"/>
  <rowBreaks count="2" manualBreakCount="2">
    <brk id="66" max="12" man="1"/>
    <brk id="130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23A80F7DB0D4C8A49D9571B479189" ma:contentTypeVersion="12" ma:contentTypeDescription="Create a new document." ma:contentTypeScope="" ma:versionID="b059abe0fbd87111dbf0b9943ce2b298">
  <xsd:schema xmlns:xsd="http://www.w3.org/2001/XMLSchema" xmlns:xs="http://www.w3.org/2001/XMLSchema" xmlns:p="http://schemas.microsoft.com/office/2006/metadata/properties" xmlns:ns2="256c0e86-b248-474e-958e-da71467dbbc3" xmlns:ns3="4d6343e9-ee19-4a64-af91-9b887e24c09b" targetNamespace="http://schemas.microsoft.com/office/2006/metadata/properties" ma:root="true" ma:fieldsID="35353c835d9087000eb60551a7827198" ns2:_="" ns3:_="">
    <xsd:import namespace="256c0e86-b248-474e-958e-da71467dbbc3"/>
    <xsd:import namespace="4d6343e9-ee19-4a64-af91-9b887e24c0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c0e86-b248-474e-958e-da71467db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343e9-ee19-4a64-af91-9b887e24c09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CE8E36-5F56-4B7A-9EFF-4D0DAC6AE4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8957A-B2C0-4877-8DD9-CAEC7A404B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38C26-0EFD-4507-B877-D154459EE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c0e86-b248-474e-958e-da71467dbbc3"/>
    <ds:schemaRef ds:uri="4d6343e9-ee19-4a64-af91-9b887e24c0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Presentation BOT</vt:lpstr>
      <vt:lpstr>TAX Rates ISD</vt:lpstr>
      <vt:lpstr>Function</vt:lpstr>
      <vt:lpstr>Detail</vt:lpstr>
      <vt:lpstr>Detail!Print_Area</vt:lpstr>
      <vt:lpstr>Function!Print_Area</vt:lpstr>
      <vt:lpstr>'Presentation BOT'!Print_Area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Solis, David</dc:creator>
  <cp:lastModifiedBy>Guerra, Luis</cp:lastModifiedBy>
  <cp:lastPrinted>2024-08-19T18:49:12Z</cp:lastPrinted>
  <dcterms:created xsi:type="dcterms:W3CDTF">2020-08-31T15:26:53Z</dcterms:created>
  <dcterms:modified xsi:type="dcterms:W3CDTF">2024-08-22T17:23:34Z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0x010100EB723A80F7DB0D4C8A49D9571B479189</vt:lpwstr>
  </property>
</Properties>
</file>